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heckCompatibility="1"/>
  <mc:AlternateContent xmlns:mc="http://schemas.openxmlformats.org/markup-compatibility/2006">
    <mc:Choice Requires="x15">
      <x15ac:absPath xmlns:x15ac="http://schemas.microsoft.com/office/spreadsheetml/2010/11/ac" url="C:\Users\netli\Downloads\"/>
    </mc:Choice>
  </mc:AlternateContent>
  <xr:revisionPtr revIDLastSave="0" documentId="13_ncr:1_{4811354F-F9C6-473A-8AC8-D39E838A8977}" xr6:coauthVersionLast="47" xr6:coauthVersionMax="47" xr10:uidLastSave="{00000000-0000-0000-0000-000000000000}"/>
  <bookViews>
    <workbookView xWindow="-108" yWindow="-108" windowWidth="23256" windowHeight="12576" tabRatio="500" xr2:uid="{00000000-000D-0000-FFFF-FFFF00000000}"/>
  </bookViews>
  <sheets>
    <sheet name="Department Totals" sheetId="30" r:id="rId1"/>
    <sheet name="Gen Fund With Rev" sheetId="1" r:id="rId2"/>
    <sheet name="Road Fund" sheetId="2" r:id="rId3"/>
    <sheet name="Road Repair Fund" sheetId="3" r:id="rId4"/>
    <sheet name="Fire Fund" sheetId="4" r:id="rId5"/>
    <sheet name="Park Fund" sheetId="5" r:id="rId6"/>
    <sheet name="Recreation Fund" sheetId="11" r:id="rId7"/>
    <sheet name="Ambulance Fund" sheetId="6" r:id="rId8"/>
    <sheet name="Federal Fund" sheetId="34" r:id="rId9"/>
    <sheet name="Public Improvement Fund" sheetId="7" r:id="rId10"/>
    <sheet name="Fire Capital Improvement" sheetId="8" r:id="rId11"/>
    <sheet name="Graded Wage" sheetId="32" r:id="rId12"/>
    <sheet name="Wage Salary" sheetId="36" r:id="rId13"/>
    <sheet name=" Note Sheet 2024" sheetId="39" r:id="rId14"/>
  </sheets>
  <calcPr calcId="191029"/>
</workbook>
</file>

<file path=xl/calcChain.xml><?xml version="1.0" encoding="utf-8"?>
<calcChain xmlns="http://schemas.openxmlformats.org/spreadsheetml/2006/main">
  <c r="O65" i="30" l="1"/>
  <c r="M65" i="30"/>
  <c r="J65" i="30"/>
  <c r="U14" i="30"/>
  <c r="Y160" i="11"/>
  <c r="W160" i="11"/>
  <c r="U160" i="11"/>
  <c r="W258" i="5"/>
  <c r="U258" i="5"/>
  <c r="Y797" i="1"/>
  <c r="W797" i="1"/>
  <c r="U797" i="1"/>
  <c r="Y735" i="1"/>
  <c r="U735" i="1"/>
  <c r="W735" i="1"/>
  <c r="Y692" i="1"/>
  <c r="W692" i="1"/>
  <c r="Y689" i="1"/>
  <c r="W689" i="1"/>
  <c r="H88" i="36"/>
  <c r="Q97" i="36" s="1"/>
  <c r="X4" i="30"/>
  <c r="X3" i="30"/>
  <c r="Q8" i="30"/>
  <c r="G7" i="30"/>
  <c r="G6" i="30"/>
  <c r="B8" i="30"/>
  <c r="B7" i="30"/>
  <c r="B6" i="30"/>
  <c r="G2" i="30"/>
  <c r="X4" i="8"/>
  <c r="X3" i="8"/>
  <c r="Q8" i="8"/>
  <c r="B8" i="8"/>
  <c r="B7" i="8"/>
  <c r="B6" i="8"/>
  <c r="G2" i="8"/>
  <c r="X4" i="5"/>
  <c r="X3" i="5"/>
  <c r="Q8" i="5"/>
  <c r="B8" i="5"/>
  <c r="B7" i="5"/>
  <c r="B6" i="5"/>
  <c r="G2" i="5"/>
  <c r="X4" i="2"/>
  <c r="X3" i="2"/>
  <c r="Q8" i="2"/>
  <c r="B8" i="2"/>
  <c r="B7" i="2"/>
  <c r="B6" i="2"/>
  <c r="G2" i="2"/>
  <c r="G2" i="6" s="1"/>
  <c r="X4" i="4"/>
  <c r="X3" i="4"/>
  <c r="Q8" i="4"/>
  <c r="B8" i="4"/>
  <c r="B7" i="4"/>
  <c r="B6" i="4"/>
  <c r="G2" i="4"/>
  <c r="X4" i="3"/>
  <c r="X3" i="3"/>
  <c r="Q8" i="3"/>
  <c r="B8" i="3"/>
  <c r="B7" i="3"/>
  <c r="B6" i="3"/>
  <c r="G2" i="3"/>
  <c r="B13" i="6"/>
  <c r="B12" i="6"/>
  <c r="B11" i="6"/>
  <c r="Q13" i="6"/>
  <c r="X9" i="6"/>
  <c r="X8" i="6"/>
  <c r="G7" i="6"/>
  <c r="B8" i="34"/>
  <c r="B8" i="7"/>
  <c r="B7" i="7"/>
  <c r="B6" i="7"/>
  <c r="Q8" i="7"/>
  <c r="X4" i="7"/>
  <c r="X3" i="7"/>
  <c r="G2" i="7"/>
  <c r="G6" i="7"/>
  <c r="U77" i="30"/>
  <c r="Q77" i="30"/>
  <c r="O77" i="30"/>
  <c r="M77" i="30"/>
  <c r="J77" i="30"/>
  <c r="U75" i="30"/>
  <c r="Q75" i="30"/>
  <c r="O75" i="30"/>
  <c r="M75" i="30"/>
  <c r="J75" i="30"/>
  <c r="U73" i="30"/>
  <c r="O73" i="30"/>
  <c r="M73" i="30"/>
  <c r="J73" i="30"/>
  <c r="Q71" i="30"/>
  <c r="O71" i="30"/>
  <c r="M71" i="30"/>
  <c r="J71" i="30"/>
  <c r="O69" i="30"/>
  <c r="M69" i="30"/>
  <c r="J69" i="30"/>
  <c r="U67" i="30"/>
  <c r="Q67" i="30"/>
  <c r="O67" i="30"/>
  <c r="M67" i="30"/>
  <c r="J67" i="30"/>
  <c r="J63" i="30"/>
  <c r="U63" i="30"/>
  <c r="Q63" i="30"/>
  <c r="O63" i="30"/>
  <c r="M63" i="30"/>
  <c r="O61" i="30"/>
  <c r="M61" i="30"/>
  <c r="J61" i="30"/>
  <c r="O59" i="30"/>
  <c r="M59" i="30"/>
  <c r="J59" i="30"/>
  <c r="O770" i="1"/>
  <c r="O57" i="30" s="1"/>
  <c r="M770" i="1"/>
  <c r="M57" i="30" s="1"/>
  <c r="J57" i="30"/>
  <c r="O55" i="30"/>
  <c r="M55" i="30"/>
  <c r="J55" i="30"/>
  <c r="O53" i="30"/>
  <c r="M53" i="30"/>
  <c r="J53" i="30"/>
  <c r="Y51" i="30"/>
  <c r="W51" i="30"/>
  <c r="O51" i="30"/>
  <c r="M51" i="30"/>
  <c r="J51" i="30"/>
  <c r="O49" i="30"/>
  <c r="M49" i="30"/>
  <c r="J49" i="30"/>
  <c r="O47" i="30"/>
  <c r="M47" i="30"/>
  <c r="J47" i="30"/>
  <c r="O45" i="30"/>
  <c r="M45" i="30"/>
  <c r="J45" i="30"/>
  <c r="O43" i="30"/>
  <c r="M43" i="30"/>
  <c r="J43" i="30"/>
  <c r="O41" i="30"/>
  <c r="M41" i="30"/>
  <c r="J41" i="30"/>
  <c r="O39" i="30"/>
  <c r="M39" i="30"/>
  <c r="J39" i="30"/>
  <c r="O37" i="30"/>
  <c r="M37" i="30"/>
  <c r="J37" i="30"/>
  <c r="U35" i="30"/>
  <c r="O35" i="30"/>
  <c r="M35" i="30"/>
  <c r="J35" i="30"/>
  <c r="O33" i="30"/>
  <c r="M33" i="30"/>
  <c r="J33" i="30"/>
  <c r="O31" i="30"/>
  <c r="M31" i="30"/>
  <c r="J31" i="30"/>
  <c r="O29" i="30"/>
  <c r="M29" i="30"/>
  <c r="J29" i="30"/>
  <c r="O27" i="30"/>
  <c r="M27" i="30"/>
  <c r="J27" i="30"/>
  <c r="Q20" i="30"/>
  <c r="O20" i="30"/>
  <c r="M20" i="30"/>
  <c r="J20" i="30"/>
  <c r="Q18" i="30"/>
  <c r="O18" i="30"/>
  <c r="M18" i="30"/>
  <c r="J18" i="30"/>
  <c r="U16" i="30"/>
  <c r="O16" i="30"/>
  <c r="M16" i="30"/>
  <c r="J16" i="30"/>
  <c r="Q14" i="30"/>
  <c r="O14" i="30"/>
  <c r="M14" i="30"/>
  <c r="J14" i="30"/>
  <c r="O12" i="30"/>
  <c r="M12" i="30"/>
  <c r="J12" i="30"/>
  <c r="Q111" i="36"/>
  <c r="Q109" i="36"/>
  <c r="Q130" i="36"/>
  <c r="Q44" i="34"/>
  <c r="Q59" i="34" s="1"/>
  <c r="Q66" i="34" s="1"/>
  <c r="O62" i="2"/>
  <c r="Q678" i="1"/>
  <c r="Q51" i="30" s="1"/>
  <c r="Q548" i="1"/>
  <c r="Q45" i="30" s="1"/>
  <c r="Q380" i="1"/>
  <c r="Q37" i="30" s="1"/>
  <c r="B7" i="34"/>
  <c r="B6" i="11"/>
  <c r="G2" i="11"/>
  <c r="AZ39" i="32"/>
  <c r="AX39" i="32"/>
  <c r="AU39" i="32"/>
  <c r="AR39" i="32"/>
  <c r="AO39" i="32"/>
  <c r="AL39" i="32"/>
  <c r="AI39" i="32"/>
  <c r="AF39" i="32"/>
  <c r="AC39" i="32"/>
  <c r="Z39" i="32"/>
  <c r="W39" i="32"/>
  <c r="T39" i="32"/>
  <c r="Q39" i="32"/>
  <c r="N39" i="32"/>
  <c r="K39" i="32"/>
  <c r="H39" i="32"/>
  <c r="W99" i="4"/>
  <c r="W96" i="4"/>
  <c r="W233" i="4" s="1"/>
  <c r="Q770" i="1"/>
  <c r="Q57" i="30" s="1"/>
  <c r="W66" i="11"/>
  <c r="U26" i="3"/>
  <c r="U29" i="3" s="1"/>
  <c r="Q26" i="3"/>
  <c r="Q29" i="3" s="1"/>
  <c r="Q8" i="11"/>
  <c r="X4" i="11"/>
  <c r="X3" i="34"/>
  <c r="G7" i="11"/>
  <c r="W87" i="5"/>
  <c r="W84" i="5"/>
  <c r="W202" i="5" s="1"/>
  <c r="Y14" i="30"/>
  <c r="W14" i="30"/>
  <c r="AZ53" i="32"/>
  <c r="AZ31" i="32"/>
  <c r="AZ21" i="32"/>
  <c r="W157" i="11"/>
  <c r="Y59" i="34"/>
  <c r="Y66" i="34"/>
  <c r="W59" i="34"/>
  <c r="U59" i="34"/>
  <c r="U66" i="34"/>
  <c r="Q72" i="34"/>
  <c r="Q71" i="34"/>
  <c r="W44" i="34"/>
  <c r="U44" i="34"/>
  <c r="R66" i="34"/>
  <c r="Y29" i="34"/>
  <c r="Y32" i="34"/>
  <c r="Y68" i="34" s="1"/>
  <c r="W29" i="34"/>
  <c r="W32" i="34"/>
  <c r="W68" i="34" s="1"/>
  <c r="U29" i="34"/>
  <c r="U32" i="34" s="1"/>
  <c r="R29" i="34"/>
  <c r="R32" i="34"/>
  <c r="Q29" i="34"/>
  <c r="Q32" i="34" s="1"/>
  <c r="AX53" i="32"/>
  <c r="AU53" i="32"/>
  <c r="AR53" i="32"/>
  <c r="AO53" i="32"/>
  <c r="AL53" i="32"/>
  <c r="AI53" i="32"/>
  <c r="AF53" i="32"/>
  <c r="AC53" i="32"/>
  <c r="Z53" i="32"/>
  <c r="W53" i="32"/>
  <c r="T53" i="32"/>
  <c r="Q53" i="32"/>
  <c r="N53" i="32"/>
  <c r="K53" i="32"/>
  <c r="H53" i="32"/>
  <c r="AX31" i="32"/>
  <c r="AU31" i="32"/>
  <c r="AR31" i="32"/>
  <c r="AO31" i="32"/>
  <c r="AL31" i="32"/>
  <c r="AI31" i="32"/>
  <c r="AF31" i="32"/>
  <c r="AC31" i="32"/>
  <c r="Z31" i="32"/>
  <c r="W31" i="32"/>
  <c r="T31" i="32"/>
  <c r="Q31" i="32"/>
  <c r="N31" i="32"/>
  <c r="K31" i="32"/>
  <c r="H31" i="32"/>
  <c r="AX21" i="32"/>
  <c r="AU21" i="32"/>
  <c r="AR21" i="32"/>
  <c r="AO21" i="32"/>
  <c r="AL21" i="32"/>
  <c r="AI21" i="32"/>
  <c r="AF21" i="32"/>
  <c r="AC21" i="32"/>
  <c r="Z21" i="32"/>
  <c r="W21" i="32"/>
  <c r="T21" i="32"/>
  <c r="Q21" i="32"/>
  <c r="N21" i="32"/>
  <c r="K21" i="32"/>
  <c r="H21" i="32"/>
  <c r="Y26" i="3"/>
  <c r="Y29" i="3" s="1"/>
  <c r="Y31" i="2"/>
  <c r="Y23" i="2"/>
  <c r="Y34" i="2"/>
  <c r="Y252" i="5"/>
  <c r="W252" i="5"/>
  <c r="Y236" i="5"/>
  <c r="Y228" i="5"/>
  <c r="Y105" i="1"/>
  <c r="Y108" i="1" s="1"/>
  <c r="Y99" i="4"/>
  <c r="Y96" i="4"/>
  <c r="Y233" i="4" s="1"/>
  <c r="Y285" i="4" s="1"/>
  <c r="Y67" i="30" s="1"/>
  <c r="U99" i="4"/>
  <c r="U96" i="4"/>
  <c r="Y68" i="5"/>
  <c r="Y71" i="5" s="1"/>
  <c r="Y47" i="2"/>
  <c r="Y58" i="2" s="1"/>
  <c r="Y63" i="30" s="1"/>
  <c r="Y55" i="2"/>
  <c r="Y39" i="3"/>
  <c r="Y47" i="3" s="1"/>
  <c r="Y50" i="3" s="1"/>
  <c r="Y65" i="30" s="1"/>
  <c r="Y62" i="4"/>
  <c r="Y65" i="4" s="1"/>
  <c r="Y266" i="4"/>
  <c r="Y274" i="4"/>
  <c r="Y282" i="4"/>
  <c r="Y60" i="8"/>
  <c r="Y93" i="8" s="1"/>
  <c r="Y77" i="30" s="1"/>
  <c r="Y29" i="8"/>
  <c r="Y32" i="8" s="1"/>
  <c r="Y54" i="7"/>
  <c r="Y65" i="7" s="1"/>
  <c r="Y75" i="30" s="1"/>
  <c r="Y35" i="7"/>
  <c r="Y38" i="7" s="1"/>
  <c r="Y227" i="6"/>
  <c r="Y208" i="6"/>
  <c r="Y230" i="6" s="1"/>
  <c r="Y73" i="30" s="1"/>
  <c r="Y58" i="6"/>
  <c r="Y61" i="6"/>
  <c r="Y18" i="30" s="1"/>
  <c r="Y50" i="11"/>
  <c r="Y53" i="11" s="1"/>
  <c r="Y69" i="11"/>
  <c r="Y66" i="11"/>
  <c r="Y138" i="11" s="1"/>
  <c r="W69" i="11"/>
  <c r="U69" i="11"/>
  <c r="U66" i="11"/>
  <c r="Y794" i="1"/>
  <c r="Y61" i="30" s="1"/>
  <c r="Y781" i="1"/>
  <c r="Y59" i="30" s="1"/>
  <c r="Y770" i="1"/>
  <c r="Y55" i="30" s="1"/>
  <c r="Y762" i="1"/>
  <c r="U692" i="1"/>
  <c r="U689" i="1"/>
  <c r="U153" i="1"/>
  <c r="U732" i="1" s="1"/>
  <c r="Y660" i="1"/>
  <c r="Y657" i="1"/>
  <c r="W660" i="1"/>
  <c r="W657" i="1"/>
  <c r="U660" i="1"/>
  <c r="U657" i="1"/>
  <c r="Y608" i="1"/>
  <c r="Y605" i="1"/>
  <c r="W608" i="1"/>
  <c r="W605" i="1"/>
  <c r="U608" i="1"/>
  <c r="U605" i="1"/>
  <c r="Y562" i="1"/>
  <c r="Y559" i="1"/>
  <c r="W562" i="1"/>
  <c r="W559" i="1"/>
  <c r="U562" i="1"/>
  <c r="U559" i="1"/>
  <c r="Y527" i="1"/>
  <c r="Y524" i="1"/>
  <c r="W527" i="1"/>
  <c r="W524" i="1"/>
  <c r="U527" i="1"/>
  <c r="U524" i="1"/>
  <c r="Y475" i="1"/>
  <c r="Y472" i="1"/>
  <c r="W475" i="1"/>
  <c r="W472" i="1"/>
  <c r="U475" i="1"/>
  <c r="U472" i="1"/>
  <c r="Y434" i="1"/>
  <c r="Y431" i="1"/>
  <c r="W434" i="1"/>
  <c r="W431" i="1"/>
  <c r="U434" i="1"/>
  <c r="U431" i="1"/>
  <c r="Y399" i="1"/>
  <c r="Y396" i="1"/>
  <c r="W399" i="1"/>
  <c r="W396" i="1"/>
  <c r="U399" i="1"/>
  <c r="U396" i="1"/>
  <c r="Y353" i="1"/>
  <c r="Y350" i="1"/>
  <c r="W353" i="1"/>
  <c r="W350" i="1"/>
  <c r="U353" i="1"/>
  <c r="U350" i="1"/>
  <c r="Y339" i="1"/>
  <c r="Y35" i="30" s="1"/>
  <c r="Y310" i="1"/>
  <c r="Y307" i="1"/>
  <c r="W310" i="1"/>
  <c r="W307" i="1"/>
  <c r="U310" i="1"/>
  <c r="U307" i="1"/>
  <c r="W267" i="1"/>
  <c r="Y267" i="1"/>
  <c r="Y264" i="1"/>
  <c r="W264" i="1"/>
  <c r="U267" i="1"/>
  <c r="U264" i="1"/>
  <c r="Y234" i="1"/>
  <c r="Y231" i="1"/>
  <c r="W234" i="1"/>
  <c r="W231" i="1"/>
  <c r="U234" i="1"/>
  <c r="U231" i="1"/>
  <c r="Y153" i="1"/>
  <c r="W153" i="1"/>
  <c r="Y130" i="1"/>
  <c r="Y127" i="1"/>
  <c r="W130" i="1"/>
  <c r="W127" i="1"/>
  <c r="U130" i="1"/>
  <c r="U127" i="1"/>
  <c r="Q99" i="8"/>
  <c r="Q98" i="8"/>
  <c r="S72" i="7"/>
  <c r="S71" i="7"/>
  <c r="U234" i="6"/>
  <c r="U233" i="6"/>
  <c r="S165" i="11"/>
  <c r="S164" i="11"/>
  <c r="S263" i="5"/>
  <c r="S262" i="5"/>
  <c r="S290" i="4"/>
  <c r="S289" i="4"/>
  <c r="S55" i="3"/>
  <c r="S54" i="3"/>
  <c r="S63" i="2"/>
  <c r="S62" i="2"/>
  <c r="R227" i="6"/>
  <c r="R230" i="6"/>
  <c r="Q227" i="6"/>
  <c r="Y87" i="5"/>
  <c r="U87" i="5"/>
  <c r="Y84" i="5"/>
  <c r="U84" i="5"/>
  <c r="U202" i="5" s="1"/>
  <c r="R770" i="1"/>
  <c r="R797" i="1" s="1"/>
  <c r="R274" i="4"/>
  <c r="Q274" i="4"/>
  <c r="R60" i="8"/>
  <c r="R93" i="8"/>
  <c r="Q60" i="8"/>
  <c r="Q93" i="8"/>
  <c r="R32" i="8"/>
  <c r="R29" i="8"/>
  <c r="Q29" i="8"/>
  <c r="Q32" i="8" s="1"/>
  <c r="R65" i="7"/>
  <c r="R54" i="7"/>
  <c r="Q54" i="7"/>
  <c r="Q65" i="7"/>
  <c r="R35" i="7"/>
  <c r="R38" i="7"/>
  <c r="Q35" i="7"/>
  <c r="Q38" i="7" s="1"/>
  <c r="R208" i="6"/>
  <c r="Q208" i="6"/>
  <c r="Q230" i="6" s="1"/>
  <c r="Q73" i="30" s="1"/>
  <c r="R58" i="6"/>
  <c r="R61" i="6"/>
  <c r="Q58" i="6"/>
  <c r="Q61" i="6" s="1"/>
  <c r="R138" i="11"/>
  <c r="R160" i="11" s="1"/>
  <c r="Q138" i="11"/>
  <c r="Q160" i="11" s="1"/>
  <c r="R50" i="11"/>
  <c r="Q50" i="11"/>
  <c r="Q53" i="11" s="1"/>
  <c r="Q236" i="5"/>
  <c r="Q228" i="5"/>
  <c r="R202" i="5"/>
  <c r="R258" i="5" s="1"/>
  <c r="Q202" i="5"/>
  <c r="R68" i="5"/>
  <c r="Q68" i="5"/>
  <c r="Q71" i="5" s="1"/>
  <c r="Q282" i="4"/>
  <c r="Q266" i="4"/>
  <c r="R233" i="4"/>
  <c r="R285" i="4"/>
  <c r="Q233" i="4"/>
  <c r="Q62" i="4"/>
  <c r="Q65" i="4" s="1"/>
  <c r="Q16" i="30" s="1"/>
  <c r="Q47" i="3"/>
  <c r="Q50" i="3"/>
  <c r="Q39" i="3"/>
  <c r="Q55" i="2"/>
  <c r="Q47" i="2"/>
  <c r="Q58" i="2" s="1"/>
  <c r="Q31" i="2"/>
  <c r="Q23" i="2"/>
  <c r="Q34" i="2" s="1"/>
  <c r="Q794" i="1"/>
  <c r="Q61" i="30" s="1"/>
  <c r="Q781" i="1"/>
  <c r="Q59" i="30" s="1"/>
  <c r="Q762" i="1"/>
  <c r="Q55" i="30" s="1"/>
  <c r="Q722" i="1"/>
  <c r="Q53" i="30" s="1"/>
  <c r="Q646" i="1"/>
  <c r="Q49" i="30" s="1"/>
  <c r="Q594" i="1"/>
  <c r="Q47" i="30" s="1"/>
  <c r="Q516" i="1"/>
  <c r="Q43" i="30" s="1"/>
  <c r="Q464" i="1"/>
  <c r="Q41" i="30" s="1"/>
  <c r="Q420" i="1"/>
  <c r="Q39" i="30" s="1"/>
  <c r="Q339" i="1"/>
  <c r="Q35" i="30" s="1"/>
  <c r="Q331" i="1"/>
  <c r="Q33" i="30" s="1"/>
  <c r="Q299" i="1"/>
  <c r="Q31" i="30" s="1"/>
  <c r="Q256" i="1"/>
  <c r="Q29" i="30" s="1"/>
  <c r="Q213" i="1"/>
  <c r="Q27" i="30" s="1"/>
  <c r="Q105" i="1"/>
  <c r="Q108" i="1" s="1"/>
  <c r="Q12" i="30" s="1"/>
  <c r="W79" i="8"/>
  <c r="W60" i="8"/>
  <c r="W93" i="8" s="1"/>
  <c r="W77" i="30" s="1"/>
  <c r="W29" i="8"/>
  <c r="W32" i="8" s="1"/>
  <c r="W62" i="7"/>
  <c r="W54" i="7"/>
  <c r="W65" i="7" s="1"/>
  <c r="W75" i="30" s="1"/>
  <c r="W35" i="7"/>
  <c r="W38" i="7" s="1"/>
  <c r="W227" i="6"/>
  <c r="W208" i="6"/>
  <c r="W230" i="6" s="1"/>
  <c r="W73" i="30" s="1"/>
  <c r="W58" i="6"/>
  <c r="W61" i="6" s="1"/>
  <c r="W50" i="11"/>
  <c r="W53" i="11" s="1"/>
  <c r="W236" i="5"/>
  <c r="W228" i="5"/>
  <c r="W68" i="5"/>
  <c r="W71" i="5" s="1"/>
  <c r="W282" i="4"/>
  <c r="W274" i="4"/>
  <c r="W266" i="4"/>
  <c r="W62" i="4"/>
  <c r="W65" i="4" s="1"/>
  <c r="W39" i="3"/>
  <c r="W47" i="3"/>
  <c r="W50" i="3" s="1"/>
  <c r="W26" i="3"/>
  <c r="W29" i="3"/>
  <c r="W794" i="1"/>
  <c r="W61" i="30" s="1"/>
  <c r="W55" i="2"/>
  <c r="W47" i="2"/>
  <c r="W58" i="2"/>
  <c r="W63" i="30" s="1"/>
  <c r="W31" i="2"/>
  <c r="W23" i="2"/>
  <c r="W34" i="2" s="1"/>
  <c r="W781" i="1"/>
  <c r="W59" i="30" s="1"/>
  <c r="W770" i="1"/>
  <c r="W55" i="30" s="1"/>
  <c r="W762" i="1"/>
  <c r="W339" i="1"/>
  <c r="W35" i="30" s="1"/>
  <c r="W105" i="1"/>
  <c r="W108" i="1" s="1"/>
  <c r="W12" i="30" s="1"/>
  <c r="U29" i="8"/>
  <c r="U32" i="8" s="1"/>
  <c r="U60" i="8"/>
  <c r="U79" i="8"/>
  <c r="U35" i="7"/>
  <c r="U38" i="7"/>
  <c r="U54" i="7"/>
  <c r="U65" i="7" s="1"/>
  <c r="U62" i="7"/>
  <c r="U58" i="6"/>
  <c r="U61" i="6"/>
  <c r="U18" i="30" s="1"/>
  <c r="U208" i="6"/>
  <c r="U227" i="6"/>
  <c r="U50" i="11"/>
  <c r="U53" i="11" s="1"/>
  <c r="U68" i="5"/>
  <c r="U71" i="5" s="1"/>
  <c r="U228" i="5"/>
  <c r="U236" i="5"/>
  <c r="U252" i="5"/>
  <c r="U62" i="4"/>
  <c r="U65" i="4" s="1"/>
  <c r="U266" i="4"/>
  <c r="U274" i="4"/>
  <c r="U282" i="4"/>
  <c r="U39" i="3"/>
  <c r="U47" i="3"/>
  <c r="U50" i="3" s="1"/>
  <c r="U65" i="30" s="1"/>
  <c r="U23" i="2"/>
  <c r="U31" i="2"/>
  <c r="U34" i="2"/>
  <c r="U47" i="2"/>
  <c r="U55" i="2" s="1"/>
  <c r="U58" i="2" s="1"/>
  <c r="U105" i="1"/>
  <c r="U108" i="1" s="1"/>
  <c r="U762" i="1"/>
  <c r="U55" i="30" s="1"/>
  <c r="U770" i="1"/>
  <c r="U57" i="30" s="1"/>
  <c r="U781" i="1"/>
  <c r="U59" i="30" s="1"/>
  <c r="U794" i="1"/>
  <c r="U61" i="30" s="1"/>
  <c r="W722" i="1"/>
  <c r="W53" i="30" s="1"/>
  <c r="W66" i="34"/>
  <c r="U93" i="8"/>
  <c r="B8" i="11"/>
  <c r="G7" i="3"/>
  <c r="G7" i="5"/>
  <c r="G7" i="2"/>
  <c r="G7" i="8"/>
  <c r="G7" i="7"/>
  <c r="G11" i="6"/>
  <c r="G6" i="8"/>
  <c r="U230" i="6"/>
  <c r="B7" i="11"/>
  <c r="G6" i="3"/>
  <c r="G6" i="11"/>
  <c r="G6" i="5"/>
  <c r="G6" i="4"/>
  <c r="G7" i="34"/>
  <c r="G6" i="34"/>
  <c r="G6" i="2"/>
  <c r="B6" i="34"/>
  <c r="U232" i="6"/>
  <c r="Q65" i="30" l="1"/>
  <c r="W52" i="3"/>
  <c r="O55" i="3"/>
  <c r="W65" i="30"/>
  <c r="Y52" i="3"/>
  <c r="Y95" i="8"/>
  <c r="Y67" i="7"/>
  <c r="W67" i="7"/>
  <c r="K72" i="34"/>
  <c r="Y232" i="6"/>
  <c r="W18" i="30"/>
  <c r="W232" i="6"/>
  <c r="Y71" i="30"/>
  <c r="Y16" i="30"/>
  <c r="Y287" i="4"/>
  <c r="Y60" i="2"/>
  <c r="W60" i="2"/>
  <c r="U69" i="30"/>
  <c r="W420" i="1"/>
  <c r="W39" i="30" s="1"/>
  <c r="Y464" i="1"/>
  <c r="Y41" i="30" s="1"/>
  <c r="U548" i="1"/>
  <c r="U45" i="30" s="1"/>
  <c r="Y646" i="1"/>
  <c r="Y49" i="30" s="1"/>
  <c r="Y256" i="1"/>
  <c r="Y29" i="30" s="1"/>
  <c r="U722" i="1"/>
  <c r="U53" i="30" s="1"/>
  <c r="Y678" i="1"/>
  <c r="U12" i="30"/>
  <c r="W57" i="30"/>
  <c r="Y57" i="30"/>
  <c r="Y380" i="1"/>
  <c r="Y37" i="30" s="1"/>
  <c r="U464" i="1"/>
  <c r="U41" i="30" s="1"/>
  <c r="W516" i="1"/>
  <c r="W43" i="30" s="1"/>
  <c r="Y548" i="1"/>
  <c r="Y45" i="30" s="1"/>
  <c r="U646" i="1"/>
  <c r="U49" i="30" s="1"/>
  <c r="W678" i="1"/>
  <c r="E800" i="1"/>
  <c r="U380" i="1"/>
  <c r="U37" i="30" s="1"/>
  <c r="Y12" i="30"/>
  <c r="Q8" i="34"/>
  <c r="J79" i="30"/>
  <c r="K22" i="30"/>
  <c r="M22" i="30"/>
  <c r="O22" i="30"/>
  <c r="Q113" i="36"/>
  <c r="Q115" i="36"/>
  <c r="Q99" i="36"/>
  <c r="Q117" i="36"/>
  <c r="Q103" i="36"/>
  <c r="Q123" i="36"/>
  <c r="Q105" i="36"/>
  <c r="Q121" i="36"/>
  <c r="Q107" i="36"/>
  <c r="Q127" i="36"/>
  <c r="U67" i="7"/>
  <c r="Q67" i="7"/>
  <c r="U68" i="34"/>
  <c r="Q232" i="6"/>
  <c r="Y162" i="11"/>
  <c r="W138" i="11"/>
  <c r="U138" i="11"/>
  <c r="Y202" i="5"/>
  <c r="Y258" i="5" s="1"/>
  <c r="Y69" i="30" s="1"/>
  <c r="W69" i="30"/>
  <c r="Y20" i="30"/>
  <c r="Q258" i="5"/>
  <c r="Q69" i="30" s="1"/>
  <c r="U20" i="30"/>
  <c r="W20" i="30"/>
  <c r="U95" i="8"/>
  <c r="Q95" i="8"/>
  <c r="K99" i="8"/>
  <c r="W95" i="8"/>
  <c r="W285" i="4"/>
  <c r="W67" i="30" s="1"/>
  <c r="Q285" i="4"/>
  <c r="U233" i="4"/>
  <c r="U285" i="4" s="1"/>
  <c r="U287" i="4" s="1"/>
  <c r="O289" i="4" s="1"/>
  <c r="W16" i="30"/>
  <c r="O54" i="3"/>
  <c r="U52" i="3"/>
  <c r="U60" i="2"/>
  <c r="U256" i="1"/>
  <c r="U29" i="30" s="1"/>
  <c r="Y331" i="1"/>
  <c r="Y33" i="30" s="1"/>
  <c r="U331" i="1"/>
  <c r="U33" i="30" s="1"/>
  <c r="Y213" i="1"/>
  <c r="Y27" i="30" s="1"/>
  <c r="W548" i="1"/>
  <c r="W45" i="30" s="1"/>
  <c r="U299" i="1"/>
  <c r="U31" i="30" s="1"/>
  <c r="W331" i="1"/>
  <c r="W33" i="30" s="1"/>
  <c r="Y722" i="1"/>
  <c r="Y53" i="30" s="1"/>
  <c r="G2" i="34"/>
  <c r="Y299" i="1"/>
  <c r="Y31" i="30" s="1"/>
  <c r="W380" i="1"/>
  <c r="W37" i="30" s="1"/>
  <c r="Y420" i="1"/>
  <c r="Y39" i="30" s="1"/>
  <c r="U516" i="1"/>
  <c r="U43" i="30" s="1"/>
  <c r="Y594" i="1"/>
  <c r="Y47" i="30" s="1"/>
  <c r="U678" i="1"/>
  <c r="U51" i="30" s="1"/>
  <c r="U420" i="1"/>
  <c r="U39" i="30" s="1"/>
  <c r="W464" i="1"/>
  <c r="W41" i="30" s="1"/>
  <c r="Y516" i="1"/>
  <c r="Y43" i="30" s="1"/>
  <c r="U594" i="1"/>
  <c r="U47" i="30" s="1"/>
  <c r="W646" i="1"/>
  <c r="W49" i="30" s="1"/>
  <c r="W594" i="1"/>
  <c r="W47" i="30" s="1"/>
  <c r="X4" i="34"/>
  <c r="X3" i="11"/>
  <c r="W213" i="1"/>
  <c r="W27" i="30" s="1"/>
  <c r="W256" i="1"/>
  <c r="W29" i="30" s="1"/>
  <c r="W299" i="1"/>
  <c r="W31" i="30" s="1"/>
  <c r="Q797" i="1"/>
  <c r="U213" i="1"/>
  <c r="U27" i="30" s="1"/>
  <c r="X3" i="6"/>
  <c r="W162" i="11" l="1"/>
  <c r="W71" i="30"/>
  <c r="U162" i="11"/>
  <c r="U71" i="30"/>
  <c r="Y22" i="30"/>
  <c r="U22" i="30"/>
  <c r="Y260" i="5"/>
  <c r="Y79" i="30"/>
  <c r="W260" i="5"/>
  <c r="U260" i="5"/>
  <c r="Q79" i="30"/>
  <c r="W22" i="30"/>
  <c r="W287" i="4"/>
  <c r="Q22" i="30"/>
  <c r="O799" i="1" l="1"/>
  <c r="O800" i="1"/>
  <c r="W79" i="30"/>
  <c r="U79" i="30"/>
</calcChain>
</file>

<file path=xl/sharedStrings.xml><?xml version="1.0" encoding="utf-8"?>
<sst xmlns="http://schemas.openxmlformats.org/spreadsheetml/2006/main" count="1437" uniqueCount="579">
  <si>
    <t>BUDGET WORKSHEET</t>
  </si>
  <si>
    <t>Page:  1</t>
  </si>
  <si>
    <t>Whitewater Township</t>
  </si>
  <si>
    <t>Prior</t>
  </si>
  <si>
    <t>-------------------------------- Current Year ------------------------------</t>
  </si>
  <si>
    <t>(6)</t>
  </si>
  <si>
    <t>(7)</t>
  </si>
  <si>
    <t>(8)</t>
  </si>
  <si>
    <t>Year</t>
  </si>
  <si>
    <t>Original</t>
  </si>
  <si>
    <t>Amended</t>
  </si>
  <si>
    <t>Actual Thru</t>
  </si>
  <si>
    <t>Estimated</t>
  </si>
  <si>
    <t>Actual</t>
  </si>
  <si>
    <t>Budget</t>
  </si>
  <si>
    <t>Total</t>
  </si>
  <si>
    <t>Requested</t>
  </si>
  <si>
    <t>Recommended</t>
  </si>
  <si>
    <t>Adopted</t>
  </si>
  <si>
    <t>Fund:  101 - GENERAL FUND</t>
  </si>
  <si>
    <t>Revenues</t>
  </si>
  <si>
    <t xml:space="preserve">Dept:  000  </t>
  </si>
  <si>
    <t>402  Property Taxes</t>
  </si>
  <si>
    <t>445  Penalties &amp; Interest</t>
  </si>
  <si>
    <t>447  Property Tax Admin Fees</t>
  </si>
  <si>
    <t>448  Collection Fees</t>
  </si>
  <si>
    <t>451  Franchise Fees</t>
  </si>
  <si>
    <t>476  Licenses &amp; Permits</t>
  </si>
  <si>
    <t>566  State Grants</t>
  </si>
  <si>
    <t>573  Local Community Stabilization</t>
  </si>
  <si>
    <t>574  State-Shared Revenues</t>
  </si>
  <si>
    <t>575  Swamp Taxes/Comm Forest Distri</t>
  </si>
  <si>
    <t>590  Grants-Private Sources</t>
  </si>
  <si>
    <t>607  Service Fees</t>
  </si>
  <si>
    <t>608  Interment Fees</t>
  </si>
  <si>
    <t>633  Election Reimbursement</t>
  </si>
  <si>
    <t>642  Sale of Cemetery Lots</t>
  </si>
  <si>
    <t>643  Miscellaneous Sales</t>
  </si>
  <si>
    <t>665  Interest Earned</t>
  </si>
  <si>
    <t>668  Oil &amp; Gas Lease</t>
  </si>
  <si>
    <t>670  Cell Tower Lease</t>
  </si>
  <si>
    <t>671  Other Revenues</t>
  </si>
  <si>
    <t>673  Sale of Fixed Assets</t>
  </si>
  <si>
    <t>678  Gypsy Moth Assessment</t>
  </si>
  <si>
    <t>687  Refunds</t>
  </si>
  <si>
    <t>699  Transfers From Other Funds</t>
  </si>
  <si>
    <t>Total Revenues</t>
  </si>
  <si>
    <t>Expenditures</t>
  </si>
  <si>
    <t>Dept:  101  Township Board</t>
  </si>
  <si>
    <t>702  Salaries</t>
  </si>
  <si>
    <t>703  Wages</t>
  </si>
  <si>
    <t>715  Social Security (Employer)</t>
  </si>
  <si>
    <t>716  Medicare (Employer)</t>
  </si>
  <si>
    <t>727  Office Supplies &amp; Expense</t>
  </si>
  <si>
    <t>728  Postage</t>
  </si>
  <si>
    <t>802  Audit &amp; Accounting Services</t>
  </si>
  <si>
    <t>804  Professional Services</t>
  </si>
  <si>
    <t>817  Clean Up Day Services</t>
  </si>
  <si>
    <t>830  Pension Plan</t>
  </si>
  <si>
    <t>840  Dues and Memberships</t>
  </si>
  <si>
    <t>852  Promotional Expenses</t>
  </si>
  <si>
    <t>853  Finance Charges</t>
  </si>
  <si>
    <t>854  Late Fees</t>
  </si>
  <si>
    <t>860  Mileage Reimbursement</t>
  </si>
  <si>
    <t>865  Meal/Lodging Expense</t>
  </si>
  <si>
    <t>880  Education &amp; Training</t>
  </si>
  <si>
    <t>901  Publishing</t>
  </si>
  <si>
    <t>902  Printing</t>
  </si>
  <si>
    <t>903  Township Newsletter Expense</t>
  </si>
  <si>
    <t>940  Equipment Rental</t>
  </si>
  <si>
    <t>941  Postage Meter Rental/Fees</t>
  </si>
  <si>
    <t>955  Grand Vision</t>
  </si>
  <si>
    <t>956  Miscellaneous Expense</t>
  </si>
  <si>
    <t>957  Boardman River Project</t>
  </si>
  <si>
    <t>958  Gypsy Moth Program</t>
  </si>
  <si>
    <t>959  Scrap Tire Expense</t>
  </si>
  <si>
    <t>964  Refunds</t>
  </si>
  <si>
    <t>Township Board</t>
  </si>
  <si>
    <t>Dept:  171  Supervisor</t>
  </si>
  <si>
    <t>Supervisor</t>
  </si>
  <si>
    <t>Dept:  195  Elections</t>
  </si>
  <si>
    <t>847  Software Support</t>
  </si>
  <si>
    <t>970  Capital Expenditure</t>
  </si>
  <si>
    <t>Elections</t>
  </si>
  <si>
    <t>Dept:  209  Assessor</t>
  </si>
  <si>
    <t>807  Assessing Services</t>
  </si>
  <si>
    <t>Assessor</t>
  </si>
  <si>
    <t>Dept:  210  Attorney</t>
  </si>
  <si>
    <t>801  Legal Services</t>
  </si>
  <si>
    <t>Attorney</t>
  </si>
  <si>
    <t>Dept:  215  Clerk</t>
  </si>
  <si>
    <t>Clerk</t>
  </si>
  <si>
    <t>Dept:  247  Board of Review</t>
  </si>
  <si>
    <t>Board of Review</t>
  </si>
  <si>
    <t>Dept:  253  Treasurer</t>
  </si>
  <si>
    <t>Treasurer</t>
  </si>
  <si>
    <t>Dept:  265  Township Hall &amp; Grounds</t>
  </si>
  <si>
    <t>740  Operating Expense &amp; Supplies</t>
  </si>
  <si>
    <t>809  Lawn Maintenance Services</t>
  </si>
  <si>
    <t>810  Janitorial Services</t>
  </si>
  <si>
    <t>811  Waste Removal Services</t>
  </si>
  <si>
    <t>845  Snowplowing Services</t>
  </si>
  <si>
    <t>851  Internet/Website</t>
  </si>
  <si>
    <t>922  Electricity</t>
  </si>
  <si>
    <t>923  Electric Heat</t>
  </si>
  <si>
    <t>924  Telephone</t>
  </si>
  <si>
    <t>930  Facility Repairs/Maintenance</t>
  </si>
  <si>
    <t>931  Office Equipment Repairs/Maint</t>
  </si>
  <si>
    <t>Township Hall &amp; Grounds</t>
  </si>
  <si>
    <t>Dept:  276  Cemetery</t>
  </si>
  <si>
    <t>808  Cemetery Sexton</t>
  </si>
  <si>
    <t>Cemetery</t>
  </si>
  <si>
    <t>Dept:  400  Planning Commission</t>
  </si>
  <si>
    <t>Planning Commission</t>
  </si>
  <si>
    <t>Dept:  405  Zoning Administrator/Planning</t>
  </si>
  <si>
    <t>803  Medical Professional Services</t>
  </si>
  <si>
    <t>Zoning Administrator/Planning</t>
  </si>
  <si>
    <t>Dept:  410  Zoning Board of Appeals</t>
  </si>
  <si>
    <t>Zoning Board of Appeals</t>
  </si>
  <si>
    <t>Dept:  803  Historical Society</t>
  </si>
  <si>
    <t>Historical Society</t>
  </si>
  <si>
    <t>Dept:  852  Employee Health Insurance</t>
  </si>
  <si>
    <t>714  Health Insurance</t>
  </si>
  <si>
    <t>Employee Health Insurance</t>
  </si>
  <si>
    <t>Dept:  862  Soc Sec/Medicare (Employer)</t>
  </si>
  <si>
    <t>Soc Sec/Medicare (Employer)</t>
  </si>
  <si>
    <t>Dept:  865  Insurance</t>
  </si>
  <si>
    <t>820  Liability Insurance</t>
  </si>
  <si>
    <t>821  Workers Compensation</t>
  </si>
  <si>
    <t>Insurance</t>
  </si>
  <si>
    <t>Dept:  890  Contingency</t>
  </si>
  <si>
    <t>890  Contingency</t>
  </si>
  <si>
    <t>Contingency</t>
  </si>
  <si>
    <t>Dept:  901  Capital Expenditure</t>
  </si>
  <si>
    <t>971  Land</t>
  </si>
  <si>
    <t>Capital Expenditure</t>
  </si>
  <si>
    <t>Dept:  966  Transfers Out</t>
  </si>
  <si>
    <t>999  Transfers To Other Funds</t>
  </si>
  <si>
    <t>Transfers Out</t>
  </si>
  <si>
    <t>Total Expenditures</t>
  </si>
  <si>
    <t>Fund:  203 - ROAD FUND</t>
  </si>
  <si>
    <t>452  METRO Act Fees</t>
  </si>
  <si>
    <t>Dept:  931  Transfers IN</t>
  </si>
  <si>
    <t>Transfers IN</t>
  </si>
  <si>
    <t>Dept:  446  Road Right of Way</t>
  </si>
  <si>
    <t>846  Road Brining Service</t>
  </si>
  <si>
    <t>921  Street Lights</t>
  </si>
  <si>
    <t>Road Right of Way</t>
  </si>
  <si>
    <t>Fund:  204 - ROAD REPAIR/REPLACEMENT FUND</t>
  </si>
  <si>
    <t>Fund:  206 - FIRE FUND</t>
  </si>
  <si>
    <t>630  Rural Fire Dept Rental Fee</t>
  </si>
  <si>
    <t>635  Mutual Aid</t>
  </si>
  <si>
    <t>637  Cost Recovery</t>
  </si>
  <si>
    <t>674  Rural Fire Dissolution Funds</t>
  </si>
  <si>
    <t>675  Contributions</t>
  </si>
  <si>
    <t>679  GTB Inspection Services</t>
  </si>
  <si>
    <t>Dept:  336  Fire Dept</t>
  </si>
  <si>
    <t>704  Wages (Officers)</t>
  </si>
  <si>
    <t>705  Training Wages</t>
  </si>
  <si>
    <t>707  Run Wages</t>
  </si>
  <si>
    <t>721  Loss of Wage</t>
  </si>
  <si>
    <t>739  Fuel &amp; Oil</t>
  </si>
  <si>
    <t>745  Turnout Gear</t>
  </si>
  <si>
    <t>747  Uniforms</t>
  </si>
  <si>
    <t>812  Septic Services</t>
  </si>
  <si>
    <t>814  Mutual Aid</t>
  </si>
  <si>
    <t>815  Contractual Services (hazmat)</t>
  </si>
  <si>
    <t>818  Rural Fire Dept Assessment</t>
  </si>
  <si>
    <t>823  State Unemployment</t>
  </si>
  <si>
    <t>855  Community Education</t>
  </si>
  <si>
    <t>920  Natural Gas</t>
  </si>
  <si>
    <t>925  Cellular Phone</t>
  </si>
  <si>
    <t>926  Propane Heat</t>
  </si>
  <si>
    <t>927  Pager</t>
  </si>
  <si>
    <t>928  Water</t>
  </si>
  <si>
    <t>932  Equipment Repair &amp; Maintenance</t>
  </si>
  <si>
    <t>942  Building Rental</t>
  </si>
  <si>
    <t>Fire Dept</t>
  </si>
  <si>
    <t>Fund:  208 - PARK FUND</t>
  </si>
  <si>
    <t>626  Fees Charged</t>
  </si>
  <si>
    <t>627  Pavilion Rental</t>
  </si>
  <si>
    <t>628  Boat Ramp Fees</t>
  </si>
  <si>
    <t>631  Shirts Hats</t>
  </si>
  <si>
    <t>632  Reservation Fees</t>
  </si>
  <si>
    <t>644  Ice Sales</t>
  </si>
  <si>
    <t>645  Pop Sales</t>
  </si>
  <si>
    <t>646  Wood Sales</t>
  </si>
  <si>
    <t>648  Shower Fees</t>
  </si>
  <si>
    <t>688  Sales Tax Discount</t>
  </si>
  <si>
    <t>694  Cash Over &amp; Short</t>
  </si>
  <si>
    <t>Dept:  756  Township Park</t>
  </si>
  <si>
    <t>729  Licenses &amp; Fees</t>
  </si>
  <si>
    <t>741  Ice</t>
  </si>
  <si>
    <t>742  Pop</t>
  </si>
  <si>
    <t>743  Wood</t>
  </si>
  <si>
    <t>744  Shirts &amp; Hats</t>
  </si>
  <si>
    <t>748  Sales Tax</t>
  </si>
  <si>
    <t>749  Credit Card Processing Fees</t>
  </si>
  <si>
    <t>929  Propane</t>
  </si>
  <si>
    <t>934  Fire Damage</t>
  </si>
  <si>
    <t>965  Theft</t>
  </si>
  <si>
    <t>Township Park</t>
  </si>
  <si>
    <t>Dept:  907  Debt Service/Park</t>
  </si>
  <si>
    <t>991  Debt Service Principal</t>
  </si>
  <si>
    <t>997  Debt Service Interest</t>
  </si>
  <si>
    <t>Debt Service/Park</t>
  </si>
  <si>
    <t>Fund:  209 - RECREATION FUND</t>
  </si>
  <si>
    <t>629  Ballfield Rental Fees</t>
  </si>
  <si>
    <t>Dept:  757  Recreation</t>
  </si>
  <si>
    <t>Recreation</t>
  </si>
  <si>
    <t>Fund:  210 - AMBULANCE FUND</t>
  </si>
  <si>
    <t>667  Facility Rent</t>
  </si>
  <si>
    <t>Dept:  651  Ambulance</t>
  </si>
  <si>
    <t>708  Duty Crew Wages</t>
  </si>
  <si>
    <t>709  On Call Wages</t>
  </si>
  <si>
    <t>746  Medical Supplies</t>
  </si>
  <si>
    <t>806  Contractual Services - MMR</t>
  </si>
  <si>
    <t>813  Billing Services</t>
  </si>
  <si>
    <t>Ambulance</t>
  </si>
  <si>
    <t>Fund:  401 - PUBLIC IMPROVEMENT FUND</t>
  </si>
  <si>
    <t>695  Proceeds from Loan</t>
  </si>
  <si>
    <t>816  Co Road Comm Services</t>
  </si>
  <si>
    <t>Fund:  406 - FIRE CAPITAL IMPROVEMENT FUND</t>
  </si>
  <si>
    <t>Dept:  908  Debt Service/Fire Capital Imp</t>
  </si>
  <si>
    <t>Debt Service/Fire Capital Imp</t>
  </si>
  <si>
    <t>713  Other Benefits (AFLAC)</t>
  </si>
  <si>
    <t>940  Equipment Rental Postage Meter and copier</t>
  </si>
  <si>
    <t xml:space="preserve"> </t>
  </si>
  <si>
    <t>479 Marihuana Zoning Fees</t>
  </si>
  <si>
    <t>480 Marihuana Application Fees</t>
  </si>
  <si>
    <t>Special Use Permit Fees )</t>
  </si>
  <si>
    <t xml:space="preserve">Requested Change In Balance </t>
  </si>
  <si>
    <t xml:space="preserve">Recommended Change In Balance </t>
  </si>
  <si>
    <t>XXXX</t>
  </si>
  <si>
    <t xml:space="preserve">Requested Change in Balance </t>
  </si>
  <si>
    <t>xxxx</t>
  </si>
  <si>
    <t>Requested Change in Balance</t>
  </si>
  <si>
    <t>Recoomended Change in Balance X&gt;XX&gt;XXXX</t>
  </si>
  <si>
    <t xml:space="preserve">Recommended Change in Balance </t>
  </si>
  <si>
    <t>RecommendedChange in Balance</t>
  </si>
  <si>
    <t>Recommended Change in Balance</t>
  </si>
  <si>
    <t xml:space="preserve">Requested Change in Fund Balance </t>
  </si>
  <si>
    <t xml:space="preserve">Recommended Change in Fund Balance </t>
  </si>
  <si>
    <t>Requested Change in Fund Balance</t>
  </si>
  <si>
    <t>Recommended Change in Fund Balance</t>
  </si>
  <si>
    <t>716  Medicare (Employer) 1.45</t>
  </si>
  <si>
    <t>715  Social Security (Employer) 6.2</t>
  </si>
  <si>
    <t xml:space="preserve">933  Vehicle Repair &amp; Maintenance </t>
  </si>
  <si>
    <t xml:space="preserve">970  Capital Expenditure </t>
  </si>
  <si>
    <t>Note 1</t>
  </si>
  <si>
    <t>Note 2</t>
  </si>
  <si>
    <t>Note 3</t>
  </si>
  <si>
    <t>Note 4</t>
  </si>
  <si>
    <t>847  Software Support Peach Tree 600</t>
  </si>
  <si>
    <t>Note 5</t>
  </si>
  <si>
    <t>Note 6</t>
  </si>
  <si>
    <t>Note 7</t>
  </si>
  <si>
    <t xml:space="preserve">999  Transfers To Other Funds </t>
  </si>
  <si>
    <t>566  State Grants ARPA Funds</t>
  </si>
  <si>
    <t>BUDGET TOTALS</t>
  </si>
  <si>
    <t>`</t>
  </si>
  <si>
    <t>Road Fund</t>
  </si>
  <si>
    <t>Road Repair Fund</t>
  </si>
  <si>
    <t>Fire Fund</t>
  </si>
  <si>
    <t>Park Fund</t>
  </si>
  <si>
    <t>Recreation Fund</t>
  </si>
  <si>
    <t>Ambulance Fund</t>
  </si>
  <si>
    <t>Public Improvement Fund</t>
  </si>
  <si>
    <t>Fire Capital Improvement</t>
  </si>
  <si>
    <t>General Fund Revenues</t>
  </si>
  <si>
    <t>Fire Fund Revenues</t>
  </si>
  <si>
    <t>Ambulance Revenues</t>
  </si>
  <si>
    <t>Park Revenues</t>
  </si>
  <si>
    <t>709 On Call Wage New 2022</t>
  </si>
  <si>
    <t>Note 8</t>
  </si>
  <si>
    <t>2020/2021</t>
  </si>
  <si>
    <t>Grade</t>
  </si>
  <si>
    <t xml:space="preserve">Job Description </t>
  </si>
  <si>
    <t>Clerical Worker</t>
  </si>
  <si>
    <t>General Labor</t>
  </si>
  <si>
    <t>"</t>
  </si>
  <si>
    <t>Grade 2</t>
  </si>
  <si>
    <t>Park Ranger</t>
  </si>
  <si>
    <t>Historical Society Director</t>
  </si>
  <si>
    <t>Grade 3</t>
  </si>
  <si>
    <t>Grade 5</t>
  </si>
  <si>
    <t>Deputy Clerk</t>
  </si>
  <si>
    <t>Deputy Treasurer</t>
  </si>
  <si>
    <t>Deputy Supervisor</t>
  </si>
  <si>
    <t>Current Grade 1</t>
  </si>
  <si>
    <t>Proposed Grade 1</t>
  </si>
  <si>
    <t>Proposed % Increase</t>
  </si>
  <si>
    <t>Proposed Grade 2</t>
  </si>
  <si>
    <t>Proposed Grade 5</t>
  </si>
  <si>
    <t>Graded Wage Scale</t>
  </si>
  <si>
    <t>Proposed Whitewater Township</t>
  </si>
  <si>
    <t xml:space="preserve">Wage Salary </t>
  </si>
  <si>
    <t>2021/2022</t>
  </si>
  <si>
    <t>Abandon Buildings Hearing Officer</t>
  </si>
  <si>
    <t>Fire Chief</t>
  </si>
  <si>
    <t>Fire Captian</t>
  </si>
  <si>
    <t>Fire Lieutenant</t>
  </si>
  <si>
    <t>Safety Officer</t>
  </si>
  <si>
    <t>Firefighter Training Time Including Probationary</t>
  </si>
  <si>
    <t>Firefighter Response Response Time</t>
  </si>
  <si>
    <t>Interim Fire Chief</t>
  </si>
  <si>
    <t>Interim Deput Fire Chief</t>
  </si>
  <si>
    <t>Interim Fire Captain</t>
  </si>
  <si>
    <t>Election Inspectors</t>
  </si>
  <si>
    <t>Election Chairperson</t>
  </si>
  <si>
    <t>Additional Activities Compensation Program</t>
  </si>
  <si>
    <t>Supervisor - Annual Salary</t>
  </si>
  <si>
    <t>Clerk Annual Salary</t>
  </si>
  <si>
    <t>Treasurer - Annual Salary</t>
  </si>
  <si>
    <t>Trustee - Per Meeting</t>
  </si>
  <si>
    <t>Board of Review Member - Per Meeting</t>
  </si>
  <si>
    <t>Recording Secretary - Per 1 hr Block -                     Supervisor's Duty</t>
  </si>
  <si>
    <t>Assessor  - Contract - Per Month</t>
  </si>
  <si>
    <t>Assessor - Emplyee Wage Per Hr.</t>
  </si>
  <si>
    <t>Abandon Building Hearing Officer - Per Case</t>
  </si>
  <si>
    <t>Planning Commission Member Per Meeting</t>
  </si>
  <si>
    <t>Planning Commission Chairperson - Per Meeting</t>
  </si>
  <si>
    <t>Planning Commission Subcommittee including Chairperson - Per Meeting</t>
  </si>
  <si>
    <t xml:space="preserve">Park &amp; Recreation Advisory Committee </t>
  </si>
  <si>
    <t>Park &amp; Recreation Advisory Committee Member - Per Meeting</t>
  </si>
  <si>
    <t>Park &amp; Recreatioin Advisory Committee Chair - Per Meeting</t>
  </si>
  <si>
    <t>Marihuana Subcommittee</t>
  </si>
  <si>
    <t>Marihuana Subcommittee Member - Per Meeting</t>
  </si>
  <si>
    <t>Marihuana Subcommittee Chair - Per Meeting</t>
  </si>
  <si>
    <t>Recording Secretary - Per 1 Hr Block - 15 Min</t>
  </si>
  <si>
    <t xml:space="preserve">Zoning Board of Appeals </t>
  </si>
  <si>
    <t>Zoning Board of Appeals Member - Per Meeting</t>
  </si>
  <si>
    <t>Zoning Board of Appeals Chair - Per Meeting</t>
  </si>
  <si>
    <t>Page 1</t>
  </si>
  <si>
    <t>Page 2</t>
  </si>
  <si>
    <t>Fire Department</t>
  </si>
  <si>
    <t>Buildings &amp; Grounds</t>
  </si>
  <si>
    <t>Buildings &amp; Grounds Worker - Per Hr.</t>
  </si>
  <si>
    <t>Non Saleried Board, Commission, or Committee Member</t>
  </si>
  <si>
    <t>Board of Review - Member - Per Hr</t>
  </si>
  <si>
    <t xml:space="preserve">Historical Society  </t>
  </si>
  <si>
    <t>Historical Society Recording Secretary Per 1 Hr Block 15 Min</t>
  </si>
  <si>
    <t>Assistant Fire Chief - Per Year</t>
  </si>
  <si>
    <t>Firefighter On-Call Wages - Per 24 Hr Shift</t>
  </si>
  <si>
    <t>2022/2023</t>
  </si>
  <si>
    <t>2017/2018</t>
  </si>
  <si>
    <t>2018/2019</t>
  </si>
  <si>
    <t>2019/2020</t>
  </si>
  <si>
    <t>Proposed</t>
  </si>
  <si>
    <t>Guidelines:</t>
  </si>
  <si>
    <t>2. This Graded Wage Scale applies to all hourly employees, whether full-time, part-time, or seasonal.</t>
  </si>
  <si>
    <t>3. The increases shown are automatic and are not merit based.</t>
  </si>
  <si>
    <t>4. Increases are effective as of April 1 each year, not on an employee's anniversary date.</t>
  </si>
  <si>
    <t>5. Employees must have a minimum of 6 months of service in order to be eligible for a wage increase.</t>
  </si>
  <si>
    <t>7. It is possible that employees who have attained 10 years of service will move to a higher grade on the Graded Wage Scale</t>
  </si>
  <si>
    <t>9. The board reserves the right to start an employee anywhere on the Graded Wage Scale based on experience.</t>
  </si>
  <si>
    <t>11. The Graded Wage Scale is needed because it shows different grades, even though some are not currently in use.</t>
  </si>
  <si>
    <t xml:space="preserve">10. The township board has discretion to review and modify the Graded Wage Scale as it deems appropriate. </t>
  </si>
  <si>
    <t xml:space="preserve">Change in Balance </t>
  </si>
  <si>
    <t>Change in balance</t>
  </si>
  <si>
    <t>Change in Balance</t>
  </si>
  <si>
    <t>702  Salaries - Administrator</t>
  </si>
  <si>
    <t>Fund:  FEDERAL FUND NUMBERS UNKNOWN</t>
  </si>
  <si>
    <t>Debt Service</t>
  </si>
  <si>
    <t>1. Numbers 1 through 15 in the top row represent Years of Service.</t>
  </si>
  <si>
    <t>6. Future increases for employees who have reached the 15-year level will be calculated at 3% annually.</t>
  </si>
  <si>
    <t>8. When an employee moves from one grade level to another, they move vertically on the scale, i.e., there is no loss of years of service.</t>
  </si>
  <si>
    <t>528 Other Federal Grants</t>
  </si>
  <si>
    <t>Luann</t>
  </si>
  <si>
    <t>Theres</t>
  </si>
  <si>
    <t>960 Storm Cleanup</t>
  </si>
  <si>
    <t>698 Insurance Recovery</t>
  </si>
  <si>
    <t>573 Local Community Stabilization</t>
  </si>
  <si>
    <t>528  Other Federal Grants</t>
  </si>
  <si>
    <t>452 Metro Act Fees</t>
  </si>
  <si>
    <t>User Notes Below</t>
  </si>
  <si>
    <t>User Notes Below:</t>
  </si>
  <si>
    <t>General Fund Revenue</t>
  </si>
  <si>
    <t>Bookmarks:</t>
  </si>
  <si>
    <t>Board fo Review</t>
  </si>
  <si>
    <t>Zoning &amp; Planning</t>
  </si>
  <si>
    <t>Histroical Society</t>
  </si>
  <si>
    <t>Capital Expense</t>
  </si>
  <si>
    <t>703 Wages - Zoom facilitator covered by the recording secretary</t>
  </si>
  <si>
    <t xml:space="preserve">703  Wages </t>
  </si>
  <si>
    <t>Note 10</t>
  </si>
  <si>
    <t>Note 11</t>
  </si>
  <si>
    <t xml:space="preserve">703  Wages Record Sec. </t>
  </si>
  <si>
    <t>Note 12</t>
  </si>
  <si>
    <t>Note 13</t>
  </si>
  <si>
    <t>Note 14</t>
  </si>
  <si>
    <t>Propose the Township consider alternate strorage of historical items. Possible contract with Grand Traverse County. Possible close the Historical Society down due to lack of interest. Luann should be creating policy for items on loan or donatated from other sources. Lost items covered under insurance. Value should be set by Luann. Then the Board needs to provide insurance coverage.</t>
  </si>
  <si>
    <t>Note 15</t>
  </si>
  <si>
    <t>Note 16</t>
  </si>
  <si>
    <t>Note 17</t>
  </si>
  <si>
    <t>Note 18</t>
  </si>
  <si>
    <t>Note 19</t>
  </si>
  <si>
    <t>Note 20</t>
  </si>
  <si>
    <t>Note 21</t>
  </si>
  <si>
    <t xml:space="preserve"> Garbage Fire Staters non camper dump fees</t>
  </si>
  <si>
    <t>Note 22</t>
  </si>
  <si>
    <t>Note 23</t>
  </si>
  <si>
    <t>Note 24</t>
  </si>
  <si>
    <t>Note 25</t>
  </si>
  <si>
    <t>Note 26</t>
  </si>
  <si>
    <t>Note 27</t>
  </si>
  <si>
    <t>Note 28</t>
  </si>
  <si>
    <t>Note 29</t>
  </si>
  <si>
    <t>Note 30</t>
  </si>
  <si>
    <t>Note 31</t>
  </si>
  <si>
    <t>Note 32</t>
  </si>
  <si>
    <t>Note 33</t>
  </si>
  <si>
    <t>Note 34</t>
  </si>
  <si>
    <t>Note 35</t>
  </si>
  <si>
    <t>Note 36</t>
  </si>
  <si>
    <t>Note 37</t>
  </si>
  <si>
    <t>Note 38</t>
  </si>
  <si>
    <t>Note 39</t>
  </si>
  <si>
    <t>Note 40</t>
  </si>
  <si>
    <t>Note 41</t>
  </si>
  <si>
    <t>Fire Fund -  Hose testing flow testing for air packs extrication equipment maintenance</t>
  </si>
  <si>
    <t>Proposed Grade 3</t>
  </si>
  <si>
    <t>Grade 4 - None</t>
  </si>
  <si>
    <t>2023/2024</t>
  </si>
  <si>
    <t xml:space="preserve">Estimated 2024 Taxable Value </t>
  </si>
  <si>
    <t>Estimated Tax Rate for 2024</t>
  </si>
  <si>
    <t>Month: 1/02/2024</t>
  </si>
  <si>
    <t>Rev thru 12.31.2023 - Exp thru 1.31.2024</t>
  </si>
  <si>
    <t>2.2.2024</t>
  </si>
  <si>
    <t>5:52pm</t>
  </si>
  <si>
    <t>January</t>
  </si>
  <si>
    <t>Where to place County Arpa Fund Revenue</t>
  </si>
  <si>
    <t>Transfer from park fund does not show  up yet</t>
  </si>
  <si>
    <t>101.101.702 Trustee Salary based  on 220.00 per meeting and 18 meetings 7920. No large projects.</t>
  </si>
  <si>
    <t>Line item for additional compensation?</t>
  </si>
  <si>
    <t>This figure looks at all eligble people if they were to take the package.</t>
  </si>
  <si>
    <t>847 Software Support</t>
  </si>
  <si>
    <t>854 Late Fees</t>
  </si>
  <si>
    <t>Lois</t>
  </si>
  <si>
    <t>Deputy Clerk 11th year 16 hrs/week x 52 = 832 x 19.22 = 15991.04</t>
  </si>
  <si>
    <t>2024/2025</t>
  </si>
  <si>
    <t>702  Salaries 9 meetings + 48 hrs</t>
  </si>
  <si>
    <t>Board of Review March Organizational, July, December 3 mtgsX3 peopleX75 675. Plus two 6 hour long March Sessions three people 36 x 16 576</t>
  </si>
  <si>
    <t>Deputy Treasurer year 14 $21.00 per hour 16 hrs /week x 52 week = 832X 21.00 = 17472</t>
  </si>
  <si>
    <t>Handyman funding for the township hall - possible fire department personnel or park ranger.</t>
  </si>
  <si>
    <t>Internet charges will increase due to Dot Gov Domain and microsfot email hostin ~2,500.00- any email maintenance will be by Netlink services plus all of the standard charges for the internet. Possiible divide to each body.</t>
  </si>
  <si>
    <t>Planning Commission - 24 mtgs 5 mebers@75, 1 Chair@ 120, 1Board member@220 = 715.00 per meeting x24 17160</t>
  </si>
  <si>
    <t xml:space="preserve">702  Salaries 24 meetings </t>
  </si>
  <si>
    <t>Recording secretary 2 hour meetings = 48 hrsx $53.00 = 2,544 plus 24 hours packet administration at Additional Compensation wage of $20.00 per hour 480.</t>
  </si>
  <si>
    <t>`0</t>
  </si>
  <si>
    <t>Consider 4 meetings per year each 2 hours long @53 per hour 420.00 Plus one. No agrenda prep that is ZA/chairs job</t>
  </si>
  <si>
    <t>While not health insurance, this line item is being used to establish a health savings account. The number is based off of all budgeted wages. The final policy may include only full time workers.</t>
  </si>
  <si>
    <t xml:space="preserve">Fund Balance as of 12.31.2023 </t>
  </si>
  <si>
    <t xml:space="preserve">Fund Balance as of 0xxxx </t>
  </si>
  <si>
    <t>Revenue Sum</t>
  </si>
  <si>
    <t>Note 9</t>
  </si>
  <si>
    <t>Brine agreement is generally for 2 brines. 3rd brine is 100% Township pay</t>
  </si>
  <si>
    <t>Road Fund 2023/2024 Bugdeted Transfer does not show up</t>
  </si>
  <si>
    <t xml:space="preserve">935  Road Repair </t>
  </si>
  <si>
    <t>Grand Traverse County Road Repair Replace Program is Changing, More detail 2.14.2024. Consider Crack seal and chip</t>
  </si>
  <si>
    <t>Proposed 10% health Savings Account</t>
  </si>
  <si>
    <t>Fire station Septic completed in 2021 Recommend initial pump Estimate 450.00 as half.</t>
  </si>
  <si>
    <t>Fire Fund ICC annual membership 145 and northwest regional fire training center 500</t>
  </si>
  <si>
    <t>!st quarter budget amenemt approved 08.08.2023</t>
  </si>
  <si>
    <t>Fire Cap - 31.5 % of ARPA Funds per 10.17.2022 TB Minutes 93073.38 + 100K from General Fund + 131,000 from increased millage of .5 miles should have been transferred already. The Adopted budget indicates 137,082 was to be tranfered to fire cap from the the milage increase.  Usine a similar math projection 291506190/1000x.5 = 145753.10. Not making the transfers before the next budget cycle makes budgeting very difficult. Consider Polilcy to Transfer Funds direcly aftrer Budget Approval. From Fire Fund</t>
  </si>
  <si>
    <t>Engine Chassis is expected to arrive during the budget year and the cost is near 88K. As we found with other vehicles there are always additional equipment and cost to cover. .5 mill based on291506190.00 145753.10 To Fire Cap</t>
  </si>
  <si>
    <t>Park Merchandise can be a real profit adder</t>
  </si>
  <si>
    <t>830 Pension Plan</t>
  </si>
  <si>
    <t xml:space="preserve">Use all wages to calulate contributions even thou we contemplate two eligible staff </t>
  </si>
  <si>
    <t>Consider Dropping land line. Temporary building location caused by park expansion.</t>
  </si>
  <si>
    <t>Park Electrical siteplan most of the cost caused by the boat ramp construction, boat wash station engineering</t>
  </si>
  <si>
    <t>Depart 852 Employee Health Insurance</t>
  </si>
  <si>
    <t xml:space="preserve">714 Health Insurance </t>
  </si>
  <si>
    <t>Park Fund - Use all wages to calculate HSA cost even though only two persons maybe fulltime.</t>
  </si>
  <si>
    <t>1st Quarter Budget Amendment Board approved 08.08.2023 10038.00</t>
  </si>
  <si>
    <t>999 Transfer To Other Funds</t>
  </si>
  <si>
    <t>This figure Represents $50,854.65 from the Park Fund and $2,768.50 from the Park Money Market Fund and was Board approved 01.09.2024. Transfers were to take place by 1.31.2024. Moving forward, for budgeting concerns a set amount should be discussed</t>
  </si>
  <si>
    <t>Recommend Park Manager develope new revenue streams with other local interests for the park.</t>
  </si>
  <si>
    <t>Note 42</t>
  </si>
  <si>
    <t xml:space="preserve">The 2023/2024 budget shows the general fund was to transfer 18,4742.00 to the Rec Fund. In addition 81,258.00 should have been transferred from the Federal fund and 25K should have been transferred from Public Improvement. If that was completed in a timely manner the Rec fund would have a $140,518.19 Value. </t>
  </si>
  <si>
    <t xml:space="preserve">703  Wages - PRAC Board 12 mtgs </t>
  </si>
  <si>
    <t>Note 43</t>
  </si>
  <si>
    <t xml:space="preserve">With the addition of a fulltime park manager I wonder about the purpose of this group. I cannot find any recordings of there meetings, and the packets available on line are of little use to determine an ongoing value. Recommend the Board reorganize the group, provide useable packets with supporting information and get their meetings on line. 4 board members @ 75, chair @ 120.00 plus 1 board member @220 = 640 per meeting Consider each meeting 2 hours long another 106 in recording secertary time. PRAC needs to autorize time card for all administrative fees (recording secretary and packet generation. </t>
  </si>
  <si>
    <t>Note 44</t>
  </si>
  <si>
    <t xml:space="preserve">Likely a budget amendment needs to happen on this line item to cover site plan expenditure. </t>
  </si>
  <si>
    <t>Note 45</t>
  </si>
  <si>
    <t>Note 46</t>
  </si>
  <si>
    <t>970 Capital Expenditure</t>
  </si>
  <si>
    <t>Federal Fund - In accordance with 10.17.2022 TB Minutes Broad Band allocation is 41% = 121143.13. Fire Truck is 31.5% = 93073.38 LRNT &amp; BCNA Trails is 27.5% = 81254.54. 295,471.05 - 121148.28 (Fiber) = 174322.77. Why have these funds not been transfered? Recommend Transfering the interest balance of $86.83 (ever changing ) general fund</t>
  </si>
  <si>
    <t>Note 47</t>
  </si>
  <si>
    <t>At the end of fiscal year estimates place this account value above 400K and will contine to grow as taxation out paces fees. The Board should investigate a refund policy for the tax money. Or as a long range goal, think about combining Ambulance with Fire. These funds could be placed in the ambulance replacement fund for holding until that day comes.</t>
  </si>
  <si>
    <t xml:space="preserve">804  Professional Services </t>
  </si>
  <si>
    <t>Pub Improv - 15K was recommended to be set aside for Boundary survey Hi Pray Park Walking trail/Hi Pray Park improvements, however in the final budget 50K was set aside for township hall expansion. Due to recent ceiling damage, C2AE has been contact to estimate the cost of bid documents for HVAC.</t>
  </si>
  <si>
    <t>Note 48</t>
  </si>
  <si>
    <t>Note 49</t>
  </si>
  <si>
    <t>Expense by Department</t>
  </si>
  <si>
    <t>48.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</si>
  <si>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</si>
  <si>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</si>
  <si>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</si>
  <si>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</si>
  <si>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</si>
  <si>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</si>
  <si>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</si>
  <si>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</si>
  <si>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</si>
  <si>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</si>
  <si>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</si>
  <si>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</si>
  <si>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</si>
  <si>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</si>
  <si>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</si>
  <si>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</si>
  <si>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</si>
  <si>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</si>
  <si>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</si>
  <si>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</si>
  <si>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</si>
  <si>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</si>
  <si>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</si>
  <si>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</si>
  <si>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</si>
  <si>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</si>
  <si>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</si>
  <si>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</si>
  <si>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</si>
  <si>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</si>
  <si>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</si>
  <si>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</si>
  <si>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</si>
  <si>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</si>
  <si>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</si>
  <si>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</si>
  <si>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</si>
  <si>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</si>
  <si>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</si>
  <si>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</si>
  <si>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</si>
  <si>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</si>
  <si>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</si>
  <si>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</si>
  <si>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</si>
  <si>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</si>
  <si>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</si>
  <si>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Taxable value for the 2024/2025 fiscal year is based on 2023 L4029 = $272,624,943.00 plus 5% Headlee cap and 5 million of additional construction for a total of $291,506,190.00.
Estimated Rollback factor for 2024/2025 is 1.0. This number will not be known until September of 2024.
Constitutional Revenue Sharing for FY2023 FY2024 is estimated at $294,423.00. actual for 2023 was $289,435.00</t>
  </si>
  <si>
    <t>49.</t>
  </si>
  <si>
    <t>Approx 40K set aside for additonal personnel - Chief Respit Time</t>
  </si>
  <si>
    <t>Office computer no longer capital expense now part of this expense account.</t>
  </si>
  <si>
    <t>Consider holding quarterly meetings 3 member@75, 1chair@120,1 board member @220 = 565x4</t>
  </si>
  <si>
    <t>.</t>
  </si>
  <si>
    <t>Note 50</t>
  </si>
  <si>
    <t>50.</t>
  </si>
  <si>
    <t>Note 51</t>
  </si>
  <si>
    <t>51.</t>
  </si>
  <si>
    <t>Expense assigned to Captial Improvement Accounts often are transferred to a different account then expensed from that line item. Expenses shown from Captial accounts are to assist in fund transfer tracking and are for informational purposes only.</t>
  </si>
  <si>
    <t>52.</t>
  </si>
  <si>
    <t>2024/2025 General Budget Notes Page 4 of 4</t>
  </si>
  <si>
    <t>2024/2025 General Budget Notes Page 3 of 4</t>
  </si>
  <si>
    <t>2024/2025 General Budget Notes Page 2 of 4</t>
  </si>
  <si>
    <t>2024/2025 General Budget Notes Page 1 of 4</t>
  </si>
  <si>
    <t>101.101.890 from 4/1/2022 to 3/31/2023 shows 14,109 in contingency but the amended budget shows 941.00 ? Return to budget document and click on the "14,109 Link"</t>
  </si>
  <si>
    <t>Balance</t>
  </si>
  <si>
    <t>143K for LRNT, 20K for Hi Pray Park unknown Project, 15K LRNT Trail bollards</t>
  </si>
  <si>
    <t>53.</t>
  </si>
  <si>
    <t>Park  Maintenance 13K for normal repairs, 10K addditional for new parking area.</t>
  </si>
  <si>
    <t>Note 53</t>
  </si>
  <si>
    <t>Park Fund - 208-756-970 Capital Expenditure $50K to fix F&amp;V engineering. 15K finish pay F&amp;V. 100K restroom Trailer, 20K well, 15K Pavillion, 40K relocate, 20K boat wash station. 120K for tractor/zero turn mower 75K truck &amp; snow plow</t>
  </si>
  <si>
    <t>Parks Department</t>
  </si>
  <si>
    <t>Park Manager</t>
  </si>
  <si>
    <t>Assistance Park Manager</t>
  </si>
  <si>
    <t>54.</t>
  </si>
  <si>
    <t>Note 54</t>
  </si>
  <si>
    <t xml:space="preserve">Assistance park manager post should be considerd creating a plan of succession. Simlar to Fire Department there are a significant number of moving parts to revenue stream. Recommend hourly at the 9 ~11 year rates.  Continued expansion is a requirement. As an alternatethe township could explore a for profit company to grow and manage the park providing the township a percentage of profit for the next few years. Getting park planning out of the government sector could bring new inovative ideas to expand park access to the public..  </t>
  </si>
  <si>
    <t>55.</t>
  </si>
  <si>
    <t>Note 55</t>
  </si>
  <si>
    <t xml:space="preserve">Sample amortization schedules suggest a $400K loan at 5.0% interest would require an annual  principal payment of 54K and Interest of 32K to pay off in 10 years. </t>
  </si>
  <si>
    <t>Transfer out Road Fund 35K Recreation 100K Park 400K as a loan from General Fund.</t>
  </si>
  <si>
    <t>Revenue for this account is derived from two sources, Metro Act Fees and Transfers from General Fund. This number includes both values and therefore inflates the Township's overall revenue by a small amout. Generally 25K ~ 35K. Park is proposed to get revenue from general fund for 24/25 in the amount of $400K</t>
  </si>
  <si>
    <t>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</si>
</sst>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h\:mm\ AM/PM"/>
    <numFmt numFmtId="165" formatCode="0.00_);[Red]\(0.00\)"/>
    <numFmt numFmtId="166" formatCode="&quot;$&quot;#,##0"/>
    <numFmt numFmtId="167" formatCode="0.0000"/>
    <numFmt numFmtId="168" formatCode="&quot;$&quot;#,##0.00"/>
  </numFmts>
  <fonts count="25" x14ac:knownFonts="1">
    <font>
      <sz val="10"/>
      <color indexed="8"/>
      <name val="ARIAL"/>
      <charset val="1"/>
    </font>
    <font>
      <sz val="10"/>
      <color indexed="8"/>
      <name val="Arial"/>
      <family val="2"/>
    </font>
    <font>
      <b/>
      <sz val="8"/>
      <color indexed="8"/>
      <name val="Arial Narrow"/>
      <family val="2"/>
    </font>
    <font>
      <sz val="8"/>
      <color indexed="8"/>
      <name val="Arial Narrow"/>
      <family val="2"/>
    </font>
    <font>
      <sz val="8"/>
      <name val="Arial Narrow"/>
      <family val="2"/>
    </font>
    <font>
      <sz val="8"/>
      <color indexed="8"/>
      <name val="Arial"/>
      <family val="2"/>
    </font>
    <font>
      <sz val="10"/>
      <name val="Arial"/>
      <family val="2"/>
    </font>
    <font>
      <sz val="8"/>
      <name val="Calibri Light"/>
      <family val="2"/>
    </font>
    <font>
      <sz val="10"/>
      <name val="Calibri Light"/>
      <family val="2"/>
    </font>
    <font>
      <b/>
      <sz val="10"/>
      <color indexed="8"/>
      <name val="Arial"/>
      <family val="2"/>
    </font>
    <font>
      <b/>
      <sz val="8"/>
      <name val="Calibri Light"/>
      <family val="2"/>
    </font>
    <font>
      <b/>
      <sz val="10"/>
      <name val="Arial"/>
      <family val="2"/>
    </font>
    <font>
      <sz val="8"/>
      <color indexed="8"/>
      <name val="Calibri Light"/>
      <family val="2"/>
    </font>
    <font>
      <u/>
      <sz val="10"/>
      <color theme="10"/>
      <name val="Arial"/>
      <family val="2"/>
    </font>
    <font>
      <sz val="8"/>
      <color rgb="FFFF0000"/>
      <name val="Arial Narrow"/>
      <family val="2"/>
    </font>
    <font>
      <sz val="10"/>
      <color rgb="FFFF0000"/>
      <name val="Arial"/>
      <family val="2"/>
    </font>
    <font>
      <sz val="8"/>
      <color rgb="FFFF0000"/>
      <name val="Calibri Light"/>
      <family val="2"/>
    </font>
    <font>
      <sz val="10"/>
      <color rgb="FFFF0000"/>
      <name val="Calibri Light"/>
      <family val="2"/>
    </font>
    <font>
      <sz val="8"/>
      <color rgb="FFFF0000"/>
      <name val="Arial"/>
      <family val="2"/>
    </font>
    <font>
      <sz val="8"/>
      <color rgb="FFC00000"/>
      <name val="Arial Narrow"/>
      <family val="2"/>
    </font>
    <font>
      <sz val="10"/>
      <color rgb="FFC00000"/>
      <name val="Arial"/>
      <family val="2"/>
    </font>
    <font>
      <u/>
      <sz val="8"/>
      <color rgb="FFC00000"/>
      <name val="Arial"/>
      <family val="2"/>
    </font>
    <font>
      <i/>
      <u/>
      <sz val="9"/>
      <color theme="10"/>
      <name val="Arial Narrow"/>
      <family val="2"/>
    </font>
    <font>
      <i/>
      <u/>
      <sz val="9"/>
      <color theme="10"/>
      <name val="Aptos Narrow"/>
      <family val="2"/>
    </font>
    <font>
      <i/>
      <u/>
      <sz val="9"/>
      <color rgb="FFFF0000"/>
      <name val="Arial Narrow"/>
      <family val="2"/>
    </font>
  </fonts>
  <fills count="7">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59996337778862885"/>
        <bgColor indexed="64"/>
      </patternFill>
    </fill>
    <fill>
      <patternFill patternType="solid">
        <fgColor rgb="FF00B0F0"/>
        <bgColor indexed="64"/>
      </patternFill>
    </fill>
  </fills>
  <borders count="18">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2">
    <xf numFmtId="0" fontId="0" fillId="0" borderId="0">
      <alignment vertical="top"/>
    </xf>
    <xf numFmtId="0" fontId="13" fillId="0" borderId="0" applyNumberFormat="0" applyFill="0" applyBorder="0" applyAlignment="0" applyProtection="0">
      <alignment vertical="top"/>
    </xf>
  </cellStyleXfs>
  <cellXfs count="390">
    <xf numFmtId="0" fontId="0" fillId="0" borderId="0" xfId="0">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wrapText="1" readingOrder="1"/>
    </xf>
    <xf numFmtId="0" fontId="3" fillId="0" borderId="0" xfId="0" applyFont="1" applyAlignment="1">
      <alignment horizontal="center" vertical="top" wrapText="1" readingOrder="1"/>
    </xf>
    <xf numFmtId="3" fontId="3" fillId="0" borderId="0" xfId="0" applyNumberFormat="1" applyFont="1" applyAlignment="1">
      <alignment horizontal="right" vertical="top"/>
    </xf>
    <xf numFmtId="3" fontId="3" fillId="0" borderId="1" xfId="0" applyNumberFormat="1" applyFont="1" applyBorder="1" applyAlignment="1">
      <alignment horizontal="right" vertical="top"/>
    </xf>
    <xf numFmtId="0" fontId="3" fillId="0" borderId="0" xfId="0" applyFont="1" applyAlignment="1">
      <alignment horizontal="center" vertical="center"/>
    </xf>
    <xf numFmtId="3" fontId="3" fillId="0" borderId="2" xfId="0" applyNumberFormat="1" applyFont="1" applyBorder="1">
      <alignment vertical="top"/>
    </xf>
    <xf numFmtId="3" fontId="14" fillId="0" borderId="2" xfId="0" applyNumberFormat="1" applyFont="1" applyBorder="1">
      <alignment vertical="top"/>
    </xf>
    <xf numFmtId="0" fontId="1" fillId="0" borderId="0" xfId="0" applyFont="1">
      <alignment vertical="top"/>
    </xf>
    <xf numFmtId="38" fontId="3" fillId="0" borderId="0" xfId="0" applyNumberFormat="1" applyFont="1">
      <alignment vertical="top"/>
    </xf>
    <xf numFmtId="0" fontId="3" fillId="0" borderId="2" xfId="0" applyFont="1" applyBorder="1">
      <alignment vertical="top"/>
    </xf>
    <xf numFmtId="0" fontId="3" fillId="0" borderId="0" xfId="0" applyFont="1">
      <alignment vertical="top"/>
    </xf>
    <xf numFmtId="165" fontId="3" fillId="0" borderId="0" xfId="0" applyNumberFormat="1" applyFont="1">
      <alignment vertical="top"/>
    </xf>
    <xf numFmtId="3" fontId="3" fillId="0" borderId="0" xfId="0" applyNumberFormat="1" applyFont="1">
      <alignment vertical="top"/>
    </xf>
    <xf numFmtId="2" fontId="3" fillId="0" borderId="0" xfId="0" applyNumberFormat="1" applyFont="1">
      <alignment vertical="top"/>
    </xf>
    <xf numFmtId="3" fontId="4" fillId="0" borderId="2" xfId="0" applyNumberFormat="1" applyFont="1" applyBorder="1">
      <alignment vertical="top"/>
    </xf>
    <xf numFmtId="0" fontId="15" fillId="0" borderId="0" xfId="0" applyFont="1">
      <alignment vertical="top"/>
    </xf>
    <xf numFmtId="49" fontId="0" fillId="0" borderId="0" xfId="0" applyNumberFormat="1">
      <alignment vertical="top"/>
    </xf>
    <xf numFmtId="166" fontId="0" fillId="0" borderId="0" xfId="0" applyNumberFormat="1">
      <alignment vertical="top"/>
    </xf>
    <xf numFmtId="0" fontId="3" fillId="2" borderId="0" xfId="0" applyFont="1" applyFill="1" applyAlignment="1" applyProtection="1">
      <alignment horizontal="left" vertical="top"/>
      <protection hidden="1"/>
    </xf>
    <xf numFmtId="0" fontId="3" fillId="2" borderId="0" xfId="0" applyFont="1" applyFill="1" applyAlignment="1" applyProtection="1">
      <alignment horizontal="right" vertical="top"/>
      <protection hidden="1"/>
    </xf>
    <xf numFmtId="3" fontId="3" fillId="0" borderId="1" xfId="0" applyNumberFormat="1" applyFont="1" applyBorder="1" applyAlignment="1" applyProtection="1">
      <alignment horizontal="right" vertical="top"/>
      <protection hidden="1"/>
    </xf>
    <xf numFmtId="3" fontId="3" fillId="2" borderId="1" xfId="0" applyNumberFormat="1" applyFont="1" applyFill="1" applyBorder="1" applyAlignment="1" applyProtection="1">
      <alignment horizontal="right" vertical="top"/>
      <protection hidden="1"/>
    </xf>
    <xf numFmtId="3" fontId="3" fillId="0" borderId="0" xfId="0" applyNumberFormat="1" applyFont="1" applyAlignment="1" applyProtection="1">
      <alignment horizontal="right" vertical="top"/>
      <protection hidden="1"/>
    </xf>
    <xf numFmtId="3" fontId="3" fillId="2" borderId="2" xfId="0" applyNumberFormat="1" applyFont="1" applyFill="1" applyBorder="1" applyProtection="1">
      <alignment vertical="top"/>
      <protection hidden="1"/>
    </xf>
    <xf numFmtId="0" fontId="0" fillId="0" borderId="0" xfId="0" applyProtection="1">
      <alignment vertical="top"/>
      <protection hidden="1"/>
    </xf>
    <xf numFmtId="38" fontId="3" fillId="0" borderId="0" xfId="0" applyNumberFormat="1" applyFont="1" applyProtection="1">
      <alignment vertical="top"/>
      <protection hidden="1"/>
    </xf>
    <xf numFmtId="40" fontId="3" fillId="0" borderId="0" xfId="0" applyNumberFormat="1" applyFont="1" applyProtection="1">
      <alignment vertical="top"/>
      <protection hidden="1"/>
    </xf>
    <xf numFmtId="3" fontId="3" fillId="0" borderId="0" xfId="0" applyNumberFormat="1" applyFont="1" applyProtection="1">
      <alignment vertical="top"/>
      <protection hidden="1"/>
    </xf>
    <xf numFmtId="6" fontId="3" fillId="0" borderId="0" xfId="0" applyNumberFormat="1" applyFont="1" applyProtection="1">
      <alignment vertical="top"/>
      <protection hidden="1"/>
    </xf>
    <xf numFmtId="0" fontId="1" fillId="0" borderId="0" xfId="0" applyFont="1" applyProtection="1">
      <alignment vertical="top"/>
      <protection hidden="1"/>
    </xf>
    <xf numFmtId="0" fontId="5" fillId="0" borderId="0" xfId="0" applyFont="1" applyProtection="1">
      <alignment vertical="top"/>
      <protection hidden="1"/>
    </xf>
    <xf numFmtId="9" fontId="0" fillId="0" borderId="0" xfId="0" applyNumberFormat="1">
      <alignment vertical="top"/>
    </xf>
    <xf numFmtId="3" fontId="3" fillId="2" borderId="0" xfId="0" applyNumberFormat="1" applyFont="1" applyFill="1" applyAlignment="1" applyProtection="1">
      <alignment horizontal="right" vertical="top"/>
      <protection hidden="1"/>
    </xf>
    <xf numFmtId="3" fontId="3" fillId="0" borderId="3" xfId="0" applyNumberFormat="1" applyFont="1" applyBorder="1" applyAlignment="1">
      <alignment horizontal="right" vertical="top"/>
    </xf>
    <xf numFmtId="3" fontId="3" fillId="0" borderId="3" xfId="0" applyNumberFormat="1" applyFont="1" applyBorder="1" applyAlignment="1" applyProtection="1">
      <alignment horizontal="right" vertical="top"/>
      <protection hidden="1"/>
    </xf>
    <xf numFmtId="3" fontId="4" fillId="0" borderId="0" xfId="0" applyNumberFormat="1" applyFont="1" applyAlignment="1">
      <alignment horizontal="right" vertical="top"/>
    </xf>
    <xf numFmtId="3" fontId="3" fillId="0" borderId="2" xfId="0" applyNumberFormat="1" applyFont="1" applyBorder="1" applyAlignment="1" applyProtection="1">
      <alignment horizontal="right" vertical="top"/>
      <protection hidden="1"/>
    </xf>
    <xf numFmtId="3" fontId="3" fillId="0" borderId="2" xfId="0" applyNumberFormat="1" applyFont="1" applyBorder="1" applyAlignment="1">
      <alignment horizontal="right" vertical="top"/>
    </xf>
    <xf numFmtId="3" fontId="3" fillId="0" borderId="2" xfId="0" applyNumberFormat="1" applyFont="1" applyBorder="1" applyProtection="1">
      <alignment vertical="top"/>
      <protection locked="0"/>
    </xf>
    <xf numFmtId="0" fontId="0" fillId="0" borderId="0" xfId="0" applyProtection="1">
      <alignment vertical="top"/>
      <protection locked="0"/>
    </xf>
    <xf numFmtId="3" fontId="3" fillId="0" borderId="0" xfId="0" applyNumberFormat="1" applyFont="1" applyProtection="1">
      <alignment vertical="top"/>
      <protection locked="0"/>
    </xf>
    <xf numFmtId="0" fontId="3" fillId="0" borderId="2" xfId="0" applyFont="1" applyBorder="1" applyProtection="1">
      <alignment vertical="top"/>
      <protection locked="0"/>
    </xf>
    <xf numFmtId="38" fontId="3" fillId="0" borderId="0" xfId="0" applyNumberFormat="1" applyFont="1" applyAlignment="1" applyProtection="1">
      <alignment horizontal="right" vertical="top"/>
      <protection hidden="1"/>
    </xf>
    <xf numFmtId="14" fontId="3" fillId="0" borderId="0" xfId="0" applyNumberFormat="1" applyFont="1" applyAlignment="1" applyProtection="1">
      <alignment horizontal="right" vertical="top"/>
      <protection hidden="1"/>
    </xf>
    <xf numFmtId="164" fontId="3" fillId="0" borderId="0" xfId="0" applyNumberFormat="1" applyFont="1" applyAlignment="1" applyProtection="1">
      <alignment horizontal="right" vertical="top"/>
      <protection hidden="1"/>
    </xf>
    <xf numFmtId="3" fontId="16" fillId="0" borderId="0" xfId="0" applyNumberFormat="1" applyFont="1" applyAlignment="1" applyProtection="1">
      <alignment horizontal="right" vertical="top"/>
      <protection hidden="1"/>
    </xf>
    <xf numFmtId="3" fontId="14" fillId="0" borderId="0" xfId="0" applyNumberFormat="1" applyFont="1" applyAlignment="1" applyProtection="1">
      <alignment horizontal="right" vertical="top"/>
      <protection hidden="1"/>
    </xf>
    <xf numFmtId="0" fontId="3" fillId="0" borderId="0" xfId="0" applyFont="1" applyAlignment="1" applyProtection="1">
      <alignment horizontal="left" vertical="top"/>
      <protection hidden="1"/>
    </xf>
    <xf numFmtId="0" fontId="3" fillId="0" borderId="7" xfId="0" applyFont="1" applyBorder="1" applyAlignment="1" applyProtection="1">
      <alignment horizontal="left" vertical="top"/>
      <protection hidden="1"/>
    </xf>
    <xf numFmtId="166" fontId="3" fillId="0" borderId="7" xfId="0" applyNumberFormat="1" applyFont="1" applyBorder="1" applyAlignment="1" applyProtection="1">
      <alignment horizontal="left" vertical="top"/>
      <protection hidden="1"/>
    </xf>
    <xf numFmtId="0" fontId="3" fillId="0" borderId="7" xfId="0" applyFont="1" applyBorder="1" applyAlignment="1" applyProtection="1">
      <alignment horizontal="center" vertical="top"/>
      <protection hidden="1"/>
    </xf>
    <xf numFmtId="166" fontId="0" fillId="0" borderId="7" xfId="0" applyNumberFormat="1" applyBorder="1" applyProtection="1">
      <alignment vertical="top"/>
      <protection hidden="1"/>
    </xf>
    <xf numFmtId="0" fontId="3" fillId="0" borderId="8" xfId="0" applyFont="1" applyBorder="1" applyAlignment="1" applyProtection="1">
      <alignment horizontal="center" vertical="top"/>
      <protection hidden="1"/>
    </xf>
    <xf numFmtId="0" fontId="0" fillId="2" borderId="11" xfId="0" applyFill="1" applyBorder="1" applyProtection="1">
      <alignment vertical="top"/>
      <protection hidden="1"/>
    </xf>
    <xf numFmtId="0" fontId="3" fillId="0" borderId="5" xfId="0" applyFont="1" applyBorder="1" applyAlignment="1" applyProtection="1">
      <alignment horizontal="left" vertical="top"/>
      <protection hidden="1"/>
    </xf>
    <xf numFmtId="0" fontId="3" fillId="2" borderId="9" xfId="0" applyFont="1" applyFill="1" applyBorder="1" applyAlignment="1" applyProtection="1">
      <alignment horizontal="left" vertical="top"/>
      <protection hidden="1"/>
    </xf>
    <xf numFmtId="0" fontId="3" fillId="0" borderId="9"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0" fillId="0" borderId="11" xfId="0" applyBorder="1" applyProtection="1">
      <alignment vertical="top"/>
      <protection hidden="1"/>
    </xf>
    <xf numFmtId="0" fontId="3" fillId="0" borderId="11" xfId="0" applyFont="1" applyBorder="1" applyAlignment="1" applyProtection="1">
      <alignment horizontal="left" vertical="top" wrapText="1"/>
      <protection hidden="1"/>
    </xf>
    <xf numFmtId="0" fontId="16" fillId="0" borderId="11" xfId="0" applyFont="1" applyBorder="1" applyAlignment="1" applyProtection="1">
      <alignment horizontal="left" vertical="top" wrapText="1"/>
      <protection hidden="1"/>
    </xf>
    <xf numFmtId="166" fontId="3" fillId="0" borderId="6" xfId="0" applyNumberFormat="1" applyFont="1" applyBorder="1" applyAlignment="1" applyProtection="1">
      <alignment horizontal="left" vertical="top"/>
      <protection hidden="1"/>
    </xf>
    <xf numFmtId="166" fontId="0" fillId="0" borderId="8" xfId="0" applyNumberFormat="1" applyBorder="1" applyProtection="1">
      <alignment vertical="top"/>
      <protection hidden="1"/>
    </xf>
    <xf numFmtId="0" fontId="0" fillId="0" borderId="9" xfId="0" applyBorder="1" applyProtection="1">
      <alignment vertical="top"/>
      <protection hidden="1"/>
    </xf>
    <xf numFmtId="168" fontId="3" fillId="0" borderId="0" xfId="0" applyNumberFormat="1" applyFont="1" applyAlignment="1" applyProtection="1">
      <alignment horizontal="left" vertical="top"/>
      <protection hidden="1"/>
    </xf>
    <xf numFmtId="0" fontId="16" fillId="0" borderId="5" xfId="0" applyFont="1" applyBorder="1" applyAlignment="1" applyProtection="1">
      <alignment horizontal="left" vertical="top"/>
      <protection hidden="1"/>
    </xf>
    <xf numFmtId="168" fontId="14" fillId="0" borderId="0" xfId="0" applyNumberFormat="1" applyFont="1" applyAlignment="1" applyProtection="1">
      <alignment horizontal="left" vertical="top"/>
      <protection hidden="1"/>
    </xf>
    <xf numFmtId="0" fontId="17" fillId="0" borderId="9" xfId="0" applyFont="1" applyBorder="1" applyProtection="1">
      <alignment vertical="top"/>
      <protection hidden="1"/>
    </xf>
    <xf numFmtId="168" fontId="3" fillId="0" borderId="0" xfId="0" applyNumberFormat="1" applyFont="1" applyAlignment="1" applyProtection="1">
      <alignment horizontal="center" vertical="top"/>
      <protection hidden="1"/>
    </xf>
    <xf numFmtId="0" fontId="3" fillId="0" borderId="12" xfId="0" applyFont="1" applyBorder="1" applyAlignment="1" applyProtection="1">
      <alignment horizontal="center" vertical="top"/>
      <protection hidden="1"/>
    </xf>
    <xf numFmtId="168" fontId="3" fillId="0" borderId="11" xfId="0" applyNumberFormat="1" applyFont="1" applyBorder="1" applyAlignment="1" applyProtection="1">
      <alignment horizontal="left" vertical="top"/>
      <protection hidden="1"/>
    </xf>
    <xf numFmtId="0" fontId="17" fillId="0" borderId="0" xfId="0" applyFont="1" applyProtection="1">
      <alignment vertical="top"/>
      <protection hidden="1"/>
    </xf>
    <xf numFmtId="3" fontId="3" fillId="0" borderId="9" xfId="0" applyNumberFormat="1" applyFont="1" applyBorder="1" applyAlignment="1" applyProtection="1">
      <alignment horizontal="right" vertical="top"/>
      <protection hidden="1"/>
    </xf>
    <xf numFmtId="3" fontId="3" fillId="2" borderId="9" xfId="0" applyNumberFormat="1" applyFont="1" applyFill="1" applyBorder="1" applyAlignment="1" applyProtection="1">
      <alignment horizontal="right" vertical="top"/>
      <protection hidden="1"/>
    </xf>
    <xf numFmtId="3" fontId="16" fillId="0" borderId="9" xfId="0" applyNumberFormat="1" applyFont="1" applyBorder="1" applyAlignment="1" applyProtection="1">
      <alignment horizontal="right" vertical="top"/>
      <protection hidden="1"/>
    </xf>
    <xf numFmtId="3" fontId="14" fillId="0" borderId="9" xfId="0" applyNumberFormat="1" applyFont="1" applyBorder="1" applyAlignment="1" applyProtection="1">
      <alignment horizontal="right" vertical="top"/>
      <protection hidden="1"/>
    </xf>
    <xf numFmtId="3" fontId="3" fillId="0" borderId="10" xfId="0" applyNumberFormat="1" applyFont="1" applyBorder="1" applyAlignment="1" applyProtection="1">
      <alignment horizontal="right" vertical="top"/>
      <protection hidden="1"/>
    </xf>
    <xf numFmtId="166" fontId="3" fillId="0" borderId="5" xfId="0" applyNumberFormat="1" applyFont="1" applyBorder="1" applyAlignment="1" applyProtection="1">
      <alignment horizontal="center" vertical="top"/>
      <protection hidden="1"/>
    </xf>
    <xf numFmtId="166" fontId="3" fillId="0" borderId="0" xfId="0" applyNumberFormat="1" applyFont="1" applyAlignment="1" applyProtection="1">
      <alignment horizontal="center" vertical="top"/>
      <protection hidden="1"/>
    </xf>
    <xf numFmtId="0" fontId="3" fillId="0" borderId="2" xfId="0" applyFont="1" applyBorder="1" applyAlignment="1" applyProtection="1">
      <alignment horizontal="left" vertical="top"/>
      <protection hidden="1"/>
    </xf>
    <xf numFmtId="0" fontId="0" fillId="0" borderId="2" xfId="0" applyBorder="1" applyProtection="1">
      <alignment vertical="top"/>
      <protection hidden="1"/>
    </xf>
    <xf numFmtId="0" fontId="0" fillId="0" borderId="10" xfId="0" applyBorder="1" applyProtection="1">
      <alignment vertical="top"/>
      <protection hidden="1"/>
    </xf>
    <xf numFmtId="168" fontId="14" fillId="3" borderId="0" xfId="0" applyNumberFormat="1" applyFont="1" applyFill="1" applyAlignment="1" applyProtection="1">
      <alignment horizontal="left" vertical="top"/>
      <protection hidden="1"/>
    </xf>
    <xf numFmtId="0" fontId="17" fillId="3" borderId="9" xfId="0" applyFont="1" applyFill="1" applyBorder="1" applyProtection="1">
      <alignment vertical="top"/>
      <protection hidden="1"/>
    </xf>
    <xf numFmtId="166" fontId="3" fillId="0" borderId="14" xfId="0" applyNumberFormat="1" applyFont="1" applyBorder="1" applyAlignment="1" applyProtection="1">
      <alignment horizontal="left" vertical="top"/>
      <protection hidden="1"/>
    </xf>
    <xf numFmtId="0" fontId="3" fillId="0" borderId="15" xfId="0" applyFont="1" applyBorder="1" applyAlignment="1" applyProtection="1">
      <alignment horizontal="center" vertical="top"/>
      <protection hidden="1"/>
    </xf>
    <xf numFmtId="166" fontId="0" fillId="0" borderId="16" xfId="0" applyNumberFormat="1" applyBorder="1" applyProtection="1">
      <alignment vertical="top"/>
      <protection hidden="1"/>
    </xf>
    <xf numFmtId="0" fontId="16" fillId="3" borderId="0" xfId="0" applyFont="1" applyFill="1" applyAlignment="1" applyProtection="1">
      <alignment horizontal="left" vertical="top" wrapText="1"/>
      <protection hidden="1"/>
    </xf>
    <xf numFmtId="0" fontId="16" fillId="3" borderId="0" xfId="0" applyFont="1" applyFill="1" applyAlignment="1" applyProtection="1">
      <alignment horizontal="left" vertical="top"/>
      <protection hidden="1"/>
    </xf>
    <xf numFmtId="0" fontId="3" fillId="0" borderId="16" xfId="0" applyFont="1" applyBorder="1" applyAlignment="1" applyProtection="1">
      <alignment horizontal="left" vertical="top"/>
      <protection hidden="1"/>
    </xf>
    <xf numFmtId="166" fontId="3" fillId="0" borderId="5" xfId="0" applyNumberFormat="1" applyFont="1" applyBorder="1" applyAlignment="1" applyProtection="1">
      <alignment horizontal="left" vertical="top"/>
      <protection hidden="1"/>
    </xf>
    <xf numFmtId="0" fontId="3" fillId="0" borderId="0" xfId="0" applyFont="1" applyAlignment="1" applyProtection="1">
      <alignment horizontal="center" vertical="top"/>
      <protection hidden="1"/>
    </xf>
    <xf numFmtId="166" fontId="0" fillId="0" borderId="9" xfId="0" applyNumberFormat="1" applyBorder="1" applyProtection="1">
      <alignment vertical="top"/>
      <protection hidden="1"/>
    </xf>
    <xf numFmtId="0" fontId="3" fillId="0" borderId="8" xfId="0" applyFont="1" applyBorder="1" applyAlignment="1" applyProtection="1">
      <alignment horizontal="left" vertical="top"/>
      <protection hidden="1"/>
    </xf>
    <xf numFmtId="166" fontId="3" fillId="2" borderId="5" xfId="0" applyNumberFormat="1" applyFont="1" applyFill="1" applyBorder="1" applyAlignment="1" applyProtection="1">
      <alignment horizontal="left" vertical="top"/>
      <protection hidden="1"/>
    </xf>
    <xf numFmtId="0" fontId="3" fillId="2" borderId="0" xfId="0" applyFont="1" applyFill="1" applyAlignment="1" applyProtection="1">
      <alignment horizontal="center" vertical="top"/>
      <protection hidden="1"/>
    </xf>
    <xf numFmtId="166" fontId="0" fillId="2" borderId="9" xfId="0" applyNumberFormat="1" applyFill="1" applyBorder="1" applyProtection="1">
      <alignment vertical="top"/>
      <protection hidden="1"/>
    </xf>
    <xf numFmtId="168" fontId="3" fillId="0" borderId="5" xfId="0" applyNumberFormat="1" applyFont="1" applyBorder="1" applyAlignment="1" applyProtection="1">
      <alignment horizontal="center" vertical="top"/>
      <protection hidden="1"/>
    </xf>
    <xf numFmtId="166" fontId="3" fillId="0" borderId="11" xfId="0" applyNumberFormat="1" applyFont="1" applyBorder="1" applyAlignment="1" applyProtection="1">
      <alignment horizontal="center" vertical="top"/>
      <protection hidden="1"/>
    </xf>
    <xf numFmtId="168" fontId="3" fillId="0" borderId="11" xfId="0" applyNumberFormat="1" applyFont="1" applyBorder="1" applyAlignment="1" applyProtection="1">
      <alignment horizontal="center" vertical="top"/>
      <protection hidden="1"/>
    </xf>
    <xf numFmtId="3" fontId="3" fillId="0" borderId="11" xfId="0" applyNumberFormat="1" applyFont="1" applyBorder="1" applyAlignment="1" applyProtection="1">
      <alignment horizontal="right" vertical="top"/>
      <protection hidden="1"/>
    </xf>
    <xf numFmtId="0" fontId="3" fillId="0" borderId="11" xfId="0" applyFont="1" applyBorder="1" applyAlignment="1" applyProtection="1">
      <alignment horizontal="center" vertical="top"/>
      <protection hidden="1"/>
    </xf>
    <xf numFmtId="3" fontId="4" fillId="0" borderId="0" xfId="0" applyNumberFormat="1" applyFont="1" applyAlignment="1" applyProtection="1">
      <alignment horizontal="right" vertical="top"/>
      <protection hidden="1"/>
    </xf>
    <xf numFmtId="0" fontId="3" fillId="0" borderId="0" xfId="0" applyFont="1" applyAlignment="1">
      <alignment horizontal="right" vertical="top" readingOrder="1"/>
    </xf>
    <xf numFmtId="0" fontId="18" fillId="0" borderId="0" xfId="0" applyFont="1">
      <alignment vertical="top"/>
    </xf>
    <xf numFmtId="0" fontId="0" fillId="0" borderId="0" xfId="0" applyAlignment="1">
      <alignment horizontal="left" vertical="top"/>
    </xf>
    <xf numFmtId="3" fontId="3" fillId="0" borderId="0" xfId="0" applyNumberFormat="1" applyFont="1" applyAlignment="1">
      <alignment horizontal="left" vertical="top"/>
    </xf>
    <xf numFmtId="0" fontId="1" fillId="0" borderId="2" xfId="0" applyFont="1" applyBorder="1" applyAlignment="1">
      <alignment horizontal="center" vertical="top"/>
    </xf>
    <xf numFmtId="3" fontId="12" fillId="0" borderId="0" xfId="0" applyNumberFormat="1" applyFont="1" applyAlignment="1">
      <alignment horizontal="right" vertical="top"/>
    </xf>
    <xf numFmtId="0" fontId="12" fillId="0" borderId="0" xfId="0" applyFont="1">
      <alignment vertical="top"/>
    </xf>
    <xf numFmtId="9" fontId="3" fillId="0" borderId="0" xfId="0" applyNumberFormat="1" applyFont="1">
      <alignment vertical="top"/>
    </xf>
    <xf numFmtId="0" fontId="3" fillId="0" borderId="0" xfId="0" applyFont="1" applyProtection="1">
      <alignment vertical="top"/>
      <protection locked="0"/>
    </xf>
    <xf numFmtId="0" fontId="13" fillId="0" borderId="0" xfId="1">
      <alignment vertical="top"/>
    </xf>
    <xf numFmtId="0" fontId="3" fillId="0" borderId="2" xfId="0" applyFont="1" applyBorder="1" applyAlignment="1" applyProtection="1">
      <alignment horizontal="center" vertical="top"/>
      <protection hidden="1"/>
    </xf>
    <xf numFmtId="168" fontId="14" fillId="0" borderId="11" xfId="0" applyNumberFormat="1" applyFont="1" applyBorder="1" applyAlignment="1" applyProtection="1">
      <alignment horizontal="left" vertical="top"/>
      <protection hidden="1"/>
    </xf>
    <xf numFmtId="0" fontId="3" fillId="4" borderId="0" xfId="0" applyFont="1" applyFill="1" applyAlignment="1">
      <alignment horizontal="left" vertical="top"/>
    </xf>
    <xf numFmtId="3" fontId="14" fillId="0" borderId="0" xfId="0" applyNumberFormat="1" applyFont="1" applyAlignment="1">
      <alignment horizontal="right" vertical="top"/>
    </xf>
    <xf numFmtId="3" fontId="19" fillId="0" borderId="0" xfId="0" applyNumberFormat="1" applyFont="1" applyAlignment="1">
      <alignment horizontal="right" vertical="top"/>
    </xf>
    <xf numFmtId="0" fontId="0" fillId="2" borderId="0" xfId="0" applyFill="1" applyProtection="1">
      <alignment vertical="top"/>
      <protection hidden="1"/>
    </xf>
    <xf numFmtId="0" fontId="3" fillId="2" borderId="5" xfId="0" applyFont="1" applyFill="1" applyBorder="1" applyAlignment="1" applyProtection="1">
      <alignment horizontal="left" vertical="top"/>
      <protection hidden="1"/>
    </xf>
    <xf numFmtId="0" fontId="0" fillId="2" borderId="9" xfId="0" applyFill="1" applyBorder="1" applyProtection="1">
      <alignment vertical="top"/>
      <protection hidden="1"/>
    </xf>
    <xf numFmtId="0" fontId="1" fillId="0" borderId="0" xfId="0" applyFont="1" applyAlignment="1">
      <alignment vertical="top" wrapText="1"/>
    </xf>
    <xf numFmtId="0" fontId="0" fillId="0" borderId="0" xfId="0" applyAlignment="1">
      <alignment vertical="top" wrapText="1"/>
    </xf>
    <xf numFmtId="38" fontId="3" fillId="0" borderId="0" xfId="0" applyNumberFormat="1" applyFont="1" applyAlignment="1">
      <alignment horizontal="right" vertical="top"/>
    </xf>
    <xf numFmtId="3" fontId="19" fillId="0" borderId="2" xfId="0" applyNumberFormat="1" applyFont="1" applyBorder="1">
      <alignment vertical="top"/>
    </xf>
    <xf numFmtId="0" fontId="20" fillId="0" borderId="0" xfId="0" applyFont="1">
      <alignment vertical="top"/>
    </xf>
    <xf numFmtId="3" fontId="5" fillId="0" borderId="0" xfId="0" applyNumberFormat="1" applyFont="1">
      <alignment vertical="top"/>
    </xf>
    <xf numFmtId="166" fontId="5" fillId="0" borderId="0" xfId="0" applyNumberFormat="1" applyFont="1">
      <alignment vertical="top"/>
    </xf>
    <xf numFmtId="166" fontId="19" fillId="0" borderId="11" xfId="0" applyNumberFormat="1" applyFont="1" applyBorder="1" applyAlignment="1" applyProtection="1">
      <alignment horizontal="center" vertical="top"/>
      <protection hidden="1"/>
    </xf>
    <xf numFmtId="166" fontId="4" fillId="0" borderId="11" xfId="0" applyNumberFormat="1" applyFont="1" applyBorder="1" applyAlignment="1" applyProtection="1">
      <alignment horizontal="center" vertical="top"/>
      <protection hidden="1"/>
    </xf>
    <xf numFmtId="0" fontId="4" fillId="0" borderId="11" xfId="0" applyFont="1" applyBorder="1" applyAlignment="1" applyProtection="1">
      <alignment horizontal="center" vertical="top"/>
      <protection hidden="1"/>
    </xf>
    <xf numFmtId="0" fontId="19" fillId="0" borderId="11" xfId="0" applyFont="1" applyBorder="1" applyAlignment="1" applyProtection="1">
      <alignment horizontal="center" vertical="top"/>
      <protection hidden="1"/>
    </xf>
    <xf numFmtId="168" fontId="19" fillId="0" borderId="11" xfId="0" applyNumberFormat="1" applyFont="1" applyBorder="1" applyAlignment="1" applyProtection="1">
      <alignment horizontal="center" vertical="top"/>
      <protection hidden="1"/>
    </xf>
    <xf numFmtId="2" fontId="19" fillId="0" borderId="11" xfId="0" applyNumberFormat="1" applyFont="1" applyBorder="1" applyAlignment="1" applyProtection="1">
      <alignment horizontal="center" vertical="top"/>
      <protection hidden="1"/>
    </xf>
    <xf numFmtId="0" fontId="0" fillId="5" borderId="0" xfId="0" applyFill="1">
      <alignment vertical="top"/>
    </xf>
    <xf numFmtId="0" fontId="3" fillId="5" borderId="0" xfId="0" applyFont="1" applyFill="1" applyAlignment="1">
      <alignment horizontal="left" vertical="top"/>
    </xf>
    <xf numFmtId="3" fontId="3" fillId="5" borderId="0" xfId="0" applyNumberFormat="1" applyFont="1" applyFill="1" applyAlignment="1">
      <alignment horizontal="right" vertical="top"/>
    </xf>
    <xf numFmtId="3" fontId="3" fillId="5" borderId="0" xfId="0" applyNumberFormat="1" applyFont="1" applyFill="1" applyAlignment="1" applyProtection="1">
      <alignment horizontal="right" vertical="top"/>
      <protection hidden="1"/>
    </xf>
    <xf numFmtId="3" fontId="3" fillId="4" borderId="2" xfId="0" applyNumberFormat="1" applyFont="1" applyFill="1" applyBorder="1" applyAlignment="1" applyProtection="1">
      <alignment horizontal="right" vertical="top"/>
      <protection hidden="1"/>
    </xf>
    <xf numFmtId="3" fontId="3" fillId="4" borderId="3" xfId="0" applyNumberFormat="1" applyFont="1" applyFill="1" applyBorder="1" applyAlignment="1" applyProtection="1">
      <alignment horizontal="right" vertical="top"/>
      <protection hidden="1"/>
    </xf>
    <xf numFmtId="3" fontId="3" fillId="4" borderId="1" xfId="0" applyNumberFormat="1" applyFont="1" applyFill="1" applyBorder="1" applyAlignment="1">
      <alignment horizontal="right" vertical="top"/>
    </xf>
    <xf numFmtId="3" fontId="3" fillId="4" borderId="1" xfId="0" applyNumberFormat="1" applyFont="1" applyFill="1" applyBorder="1" applyAlignment="1" applyProtection="1">
      <alignment horizontal="right" vertical="top"/>
      <protection hidden="1"/>
    </xf>
    <xf numFmtId="0" fontId="21" fillId="0" borderId="0" xfId="1" applyFont="1" applyFill="1" applyAlignment="1">
      <alignment vertical="top"/>
    </xf>
    <xf numFmtId="0" fontId="21" fillId="0" borderId="0" xfId="1" applyFont="1" applyFill="1">
      <alignment vertical="top"/>
    </xf>
    <xf numFmtId="0" fontId="0" fillId="4" borderId="0" xfId="0" applyFill="1">
      <alignment vertical="top"/>
    </xf>
    <xf numFmtId="0" fontId="1" fillId="0" borderId="0" xfId="0" applyFont="1" applyAlignment="1">
      <alignment horizontal="center" vertical="center"/>
    </xf>
    <xf numFmtId="0" fontId="1" fillId="6" borderId="0" xfId="0" applyFont="1" applyFill="1" applyAlignment="1">
      <alignment vertical="top" wrapText="1"/>
    </xf>
    <xf numFmtId="0" fontId="0" fillId="6" borderId="0" xfId="0" applyFill="1" applyAlignment="1">
      <alignment vertical="top" wrapText="1"/>
    </xf>
    <xf numFmtId="0" fontId="0" fillId="6" borderId="0" xfId="0" applyFill="1">
      <alignment vertical="top"/>
    </xf>
    <xf numFmtId="49" fontId="1" fillId="0" borderId="0" xfId="0" applyNumberFormat="1" applyFont="1">
      <alignment vertical="top"/>
    </xf>
    <xf numFmtId="0" fontId="0" fillId="0" borderId="17" xfId="0" applyBorder="1" applyAlignment="1">
      <alignment horizontal="center" vertical="center"/>
    </xf>
    <xf numFmtId="0" fontId="3" fillId="0" borderId="0" xfId="0" applyFont="1" applyAlignment="1" applyProtection="1">
      <alignment horizontal="right" vertical="top"/>
      <protection hidden="1"/>
    </xf>
    <xf numFmtId="0" fontId="22" fillId="0" borderId="0" xfId="1" applyFont="1" applyProtection="1">
      <alignment vertical="top"/>
      <protection hidden="1"/>
    </xf>
    <xf numFmtId="0" fontId="3" fillId="0" borderId="0" xfId="0" applyFont="1" applyProtection="1">
      <alignment vertical="top"/>
      <protection hidden="1"/>
    </xf>
    <xf numFmtId="0" fontId="22" fillId="0" borderId="0" xfId="1" applyFont="1" applyFill="1" applyProtection="1">
      <alignment vertical="top"/>
      <protection hidden="1"/>
    </xf>
    <xf numFmtId="0" fontId="23" fillId="0" borderId="0" xfId="1" applyFont="1">
      <alignment vertical="top"/>
    </xf>
    <xf numFmtId="0" fontId="22" fillId="0" borderId="0" xfId="1" applyFont="1">
      <alignment vertical="top"/>
    </xf>
    <xf numFmtId="0" fontId="22" fillId="0" borderId="0" xfId="1" applyFont="1" applyAlignment="1">
      <alignment horizontal="center" vertical="center"/>
    </xf>
    <xf numFmtId="38" fontId="3" fillId="4" borderId="1" xfId="0" applyNumberFormat="1" applyFont="1" applyFill="1" applyBorder="1" applyAlignment="1">
      <alignment horizontal="right" vertical="top"/>
    </xf>
    <xf numFmtId="3" fontId="4" fillId="0" borderId="1" xfId="0" applyNumberFormat="1" applyFont="1" applyBorder="1" applyAlignment="1" applyProtection="1">
      <alignment horizontal="right" vertical="top"/>
      <protection hidden="1"/>
    </xf>
    <xf numFmtId="9" fontId="22" fillId="0" borderId="0" xfId="1" applyNumberFormat="1" applyFont="1">
      <alignment vertical="top"/>
    </xf>
    <xf numFmtId="3" fontId="14" fillId="0" borderId="2" xfId="0" applyNumberFormat="1" applyFont="1" applyBorder="1" applyAlignment="1" applyProtection="1">
      <alignment horizontal="right" vertical="top"/>
      <protection hidden="1"/>
    </xf>
    <xf numFmtId="3" fontId="3" fillId="0" borderId="2" xfId="0" applyNumberFormat="1" applyFont="1" applyBorder="1" applyProtection="1">
      <alignment vertical="top"/>
      <protection hidden="1"/>
    </xf>
    <xf numFmtId="3" fontId="19" fillId="0" borderId="2" xfId="0" applyNumberFormat="1" applyFont="1" applyBorder="1" applyProtection="1">
      <alignment vertical="top"/>
      <protection locked="0"/>
    </xf>
    <xf numFmtId="0" fontId="19" fillId="0" borderId="0" xfId="0" applyFont="1" applyAlignment="1" applyProtection="1">
      <alignment horizontal="left" vertical="top"/>
      <protection hidden="1"/>
    </xf>
    <xf numFmtId="0" fontId="3" fillId="0" borderId="6"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0" fillId="0" borderId="8" xfId="0" applyBorder="1" applyProtection="1">
      <alignment vertical="top"/>
      <protection hidden="1"/>
    </xf>
    <xf numFmtId="0" fontId="0" fillId="0" borderId="7" xfId="0" applyBorder="1" applyProtection="1">
      <alignment vertical="top"/>
      <protection hidden="1"/>
    </xf>
    <xf numFmtId="0" fontId="3" fillId="0" borderId="8" xfId="0" applyFont="1" applyBorder="1" applyAlignment="1" applyProtection="1">
      <alignment horizontal="right" vertical="top" readingOrder="1"/>
      <protection hidden="1"/>
    </xf>
    <xf numFmtId="0" fontId="3" fillId="0" borderId="7" xfId="0" applyFont="1" applyBorder="1" applyAlignment="1" applyProtection="1">
      <alignment horizontal="right" vertical="top" readingOrder="1"/>
      <protection hidden="1"/>
    </xf>
    <xf numFmtId="0" fontId="3" fillId="0" borderId="8" xfId="0" applyFont="1" applyBorder="1" applyAlignment="1" applyProtection="1">
      <alignment horizontal="center" vertical="top" wrapText="1" readingOrder="1"/>
      <protection hidden="1"/>
    </xf>
    <xf numFmtId="0" fontId="3" fillId="0" borderId="7" xfId="0" applyFont="1" applyBorder="1" applyAlignment="1" applyProtection="1">
      <alignment horizontal="center" vertical="top" wrapText="1" readingOrder="1"/>
      <protection hidden="1"/>
    </xf>
    <xf numFmtId="0" fontId="0" fillId="2" borderId="5" xfId="0" applyFill="1" applyBorder="1" applyProtection="1">
      <alignment vertical="top"/>
      <protection hidden="1"/>
    </xf>
    <xf numFmtId="0" fontId="3" fillId="2" borderId="0" xfId="0" applyFont="1" applyFill="1" applyAlignment="1" applyProtection="1">
      <alignment horizontal="right" vertical="top" wrapText="1" readingOrder="1"/>
      <protection hidden="1"/>
    </xf>
    <xf numFmtId="0" fontId="0" fillId="0" borderId="0" xfId="0" applyAlignment="1" applyProtection="1">
      <alignment horizontal="left" vertical="top"/>
      <protection hidden="1"/>
    </xf>
    <xf numFmtId="0" fontId="3" fillId="0" borderId="0" xfId="0" applyFont="1" applyAlignment="1" applyProtection="1">
      <alignment horizontal="right" vertical="top" wrapText="1" readingOrder="1"/>
      <protection hidden="1"/>
    </xf>
    <xf numFmtId="0" fontId="3" fillId="0" borderId="9" xfId="0" applyFont="1" applyBorder="1" applyAlignment="1" applyProtection="1">
      <alignment horizontal="right" vertical="top"/>
      <protection hidden="1"/>
    </xf>
    <xf numFmtId="0" fontId="3" fillId="0" borderId="9"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0" fillId="0" borderId="5" xfId="0" applyBorder="1" applyProtection="1">
      <alignment vertical="top"/>
      <protection hidden="1"/>
    </xf>
    <xf numFmtId="0" fontId="3" fillId="0" borderId="11" xfId="0" applyFont="1" applyBorder="1" applyAlignment="1" applyProtection="1">
      <alignment horizontal="left" vertical="top"/>
      <protection hidden="1"/>
    </xf>
    <xf numFmtId="0" fontId="3" fillId="2" borderId="11" xfId="0" applyFont="1" applyFill="1" applyBorder="1" applyAlignment="1" applyProtection="1">
      <alignment horizontal="left" vertical="top"/>
      <protection hidden="1"/>
    </xf>
    <xf numFmtId="0" fontId="17" fillId="0" borderId="0" xfId="0" applyFont="1" applyAlignment="1" applyProtection="1">
      <alignment horizontal="left" vertical="top"/>
      <protection hidden="1"/>
    </xf>
    <xf numFmtId="0" fontId="16" fillId="0" borderId="11" xfId="0" applyFont="1" applyBorder="1" applyAlignment="1" applyProtection="1">
      <alignment horizontal="left" vertical="top"/>
      <protection hidden="1"/>
    </xf>
    <xf numFmtId="0" fontId="16" fillId="0" borderId="0" xfId="0" applyFont="1" applyAlignment="1" applyProtection="1">
      <alignment horizontal="center" vertical="top"/>
      <protection hidden="1"/>
    </xf>
    <xf numFmtId="0" fontId="16" fillId="0" borderId="9" xfId="0" applyFont="1" applyBorder="1" applyAlignment="1" applyProtection="1">
      <alignment horizontal="left" vertical="top"/>
      <protection hidden="1"/>
    </xf>
    <xf numFmtId="0" fontId="16" fillId="0" borderId="0" xfId="0" applyFont="1" applyAlignment="1" applyProtection="1">
      <alignment horizontal="left" vertical="top"/>
      <protection hidden="1"/>
    </xf>
    <xf numFmtId="0" fontId="16" fillId="0" borderId="9" xfId="0" applyFont="1" applyBorder="1" applyAlignment="1" applyProtection="1">
      <alignment horizontal="right" vertical="top"/>
      <protection hidden="1"/>
    </xf>
    <xf numFmtId="0" fontId="16" fillId="0" borderId="0" xfId="0" applyFont="1" applyAlignment="1" applyProtection="1">
      <alignment horizontal="right" vertical="top"/>
      <protection hidden="1"/>
    </xf>
    <xf numFmtId="0" fontId="16" fillId="0" borderId="9"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0" borderId="11" xfId="0" applyFont="1" applyBorder="1" applyProtection="1">
      <alignment vertical="top"/>
      <protection hidden="1"/>
    </xf>
    <xf numFmtId="0" fontId="17" fillId="0" borderId="5" xfId="0" applyFont="1" applyBorder="1" applyProtection="1">
      <alignment vertical="top"/>
      <protection hidden="1"/>
    </xf>
    <xf numFmtId="0" fontId="3" fillId="2" borderId="11" xfId="0" applyFont="1" applyFill="1" applyBorder="1" applyAlignment="1" applyProtection="1">
      <alignment horizontal="left" vertical="top" wrapText="1"/>
      <protection hidden="1"/>
    </xf>
    <xf numFmtId="168" fontId="3" fillId="2" borderId="0" xfId="0" applyNumberFormat="1" applyFont="1" applyFill="1" applyAlignment="1" applyProtection="1">
      <alignment horizontal="center" vertical="top"/>
      <protection hidden="1"/>
    </xf>
    <xf numFmtId="0" fontId="14" fillId="0" borderId="5"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0" xfId="0" applyFont="1" applyProtection="1">
      <alignment vertical="top"/>
      <protection hidden="1"/>
    </xf>
    <xf numFmtId="0" fontId="15" fillId="0" borderId="9" xfId="0" applyFont="1" applyBorder="1" applyProtection="1">
      <alignment vertical="top"/>
      <protection hidden="1"/>
    </xf>
    <xf numFmtId="0" fontId="14" fillId="0" borderId="11" xfId="0" applyFont="1" applyBorder="1" applyAlignment="1" applyProtection="1">
      <alignment horizontal="left" vertical="top" wrapText="1"/>
      <protection hidden="1"/>
    </xf>
    <xf numFmtId="168" fontId="14" fillId="0" borderId="0" xfId="0" applyNumberFormat="1" applyFont="1" applyAlignment="1" applyProtection="1">
      <alignment horizontal="center" vertical="top"/>
      <protection hidden="1"/>
    </xf>
    <xf numFmtId="0" fontId="14" fillId="0" borderId="9"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1" xfId="0" applyFont="1" applyBorder="1" applyAlignment="1" applyProtection="1">
      <alignment horizontal="left" vertical="top"/>
      <protection hidden="1"/>
    </xf>
    <xf numFmtId="0" fontId="15" fillId="0" borderId="5" xfId="0" applyFont="1" applyBorder="1" applyProtection="1">
      <alignment vertical="top"/>
      <protection hidden="1"/>
    </xf>
    <xf numFmtId="168" fontId="3" fillId="2" borderId="0" xfId="0" applyNumberFormat="1" applyFont="1" applyFill="1" applyAlignment="1" applyProtection="1">
      <alignment horizontal="left" vertical="top"/>
      <protection hidden="1"/>
    </xf>
    <xf numFmtId="0" fontId="1" fillId="2" borderId="5" xfId="0" applyFont="1" applyFill="1" applyBorder="1" applyProtection="1">
      <alignment vertical="top"/>
      <protection hidden="1"/>
    </xf>
    <xf numFmtId="0" fontId="15" fillId="0" borderId="11" xfId="0" applyFont="1" applyBorder="1" applyProtection="1">
      <alignment vertical="top"/>
      <protection hidden="1"/>
    </xf>
    <xf numFmtId="0" fontId="0" fillId="0" borderId="4" xfId="0" applyBorder="1" applyProtection="1">
      <alignment vertical="top"/>
      <protection hidden="1"/>
    </xf>
    <xf numFmtId="0" fontId="3" fillId="0" borderId="10" xfId="0" applyFont="1" applyBorder="1" applyAlignment="1" applyProtection="1">
      <alignment horizontal="left" vertical="top"/>
      <protection hidden="1"/>
    </xf>
    <xf numFmtId="0" fontId="3" fillId="0" borderId="13" xfId="0" applyFont="1" applyBorder="1" applyAlignment="1" applyProtection="1">
      <alignment horizontal="left" vertical="top"/>
      <protection hidden="1"/>
    </xf>
    <xf numFmtId="0" fontId="3" fillId="0" borderId="4" xfId="0" applyFont="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6" fillId="0" borderId="0" xfId="0" applyFont="1" applyProtection="1">
      <alignment vertical="top"/>
      <protection hidden="1"/>
    </xf>
    <xf numFmtId="0" fontId="4" fillId="0" borderId="0" xfId="0" applyFont="1" applyAlignment="1" applyProtection="1">
      <alignment horizontal="left" vertical="top"/>
      <protection hidden="1"/>
    </xf>
    <xf numFmtId="0" fontId="3" fillId="0" borderId="11" xfId="0" applyFont="1" applyBorder="1" applyAlignment="1" applyProtection="1">
      <alignment horizontal="right" vertical="top" wrapText="1" readingOrder="1"/>
      <protection hidden="1"/>
    </xf>
    <xf numFmtId="0" fontId="7" fillId="0" borderId="5" xfId="0" applyFont="1" applyBorder="1" applyAlignment="1" applyProtection="1">
      <alignment horizontal="left" vertical="top"/>
      <protection hidden="1"/>
    </xf>
    <xf numFmtId="0" fontId="8" fillId="0" borderId="0" xfId="0" applyFont="1" applyAlignment="1" applyProtection="1">
      <alignment horizontal="left" vertical="top"/>
      <protection hidden="1"/>
    </xf>
    <xf numFmtId="0" fontId="16" fillId="0" borderId="11" xfId="0" applyFont="1" applyBorder="1" applyAlignment="1" applyProtection="1">
      <alignment horizontal="center" vertical="top"/>
      <protection hidden="1"/>
    </xf>
    <xf numFmtId="0" fontId="7" fillId="0" borderId="5" xfId="0" applyFont="1" applyBorder="1" applyAlignment="1" applyProtection="1">
      <alignment horizontal="left" vertical="top" wrapText="1"/>
      <protection hidden="1"/>
    </xf>
    <xf numFmtId="0" fontId="6" fillId="0" borderId="0" xfId="0" applyFont="1" applyAlignment="1" applyProtection="1">
      <alignment vertical="top" wrapText="1"/>
      <protection hidden="1"/>
    </xf>
    <xf numFmtId="0" fontId="6" fillId="0" borderId="9" xfId="0" applyFont="1" applyBorder="1" applyAlignment="1" applyProtection="1">
      <alignment vertical="top" wrapText="1"/>
      <protection hidden="1"/>
    </xf>
    <xf numFmtId="0" fontId="16" fillId="3" borderId="5" xfId="0" applyFont="1" applyFill="1" applyBorder="1" applyAlignment="1" applyProtection="1">
      <alignment horizontal="left" vertical="top"/>
      <protection hidden="1"/>
    </xf>
    <xf numFmtId="0" fontId="17" fillId="3" borderId="0" xfId="0" applyFont="1" applyFill="1" applyAlignment="1" applyProtection="1">
      <alignment horizontal="left" vertical="top"/>
      <protection hidden="1"/>
    </xf>
    <xf numFmtId="166" fontId="0" fillId="3" borderId="0" xfId="0" applyNumberFormat="1" applyFill="1" applyAlignment="1" applyProtection="1">
      <alignment horizontal="center" vertical="top"/>
      <protection hidden="1"/>
    </xf>
    <xf numFmtId="0" fontId="0" fillId="3" borderId="0" xfId="0" applyFill="1" applyAlignment="1" applyProtection="1">
      <alignment horizontal="left" vertical="top"/>
      <protection hidden="1"/>
    </xf>
    <xf numFmtId="0" fontId="0" fillId="3" borderId="9" xfId="0" applyFill="1" applyBorder="1" applyProtection="1">
      <alignment vertical="top"/>
      <protection hidden="1"/>
    </xf>
    <xf numFmtId="0" fontId="17" fillId="0" borderId="2" xfId="0" applyFont="1" applyBorder="1" applyProtection="1">
      <alignment vertical="top"/>
      <protection hidden="1"/>
    </xf>
    <xf numFmtId="0" fontId="17" fillId="0" borderId="10" xfId="0" applyFont="1" applyBorder="1" applyProtection="1">
      <alignment vertical="top"/>
      <protection hidden="1"/>
    </xf>
    <xf numFmtId="166" fontId="0" fillId="0" borderId="5" xfId="0" applyNumberFormat="1" applyBorder="1" applyAlignment="1" applyProtection="1">
      <alignment horizontal="center" vertical="top"/>
      <protection hidden="1"/>
    </xf>
    <xf numFmtId="166" fontId="0" fillId="0" borderId="0" xfId="0" applyNumberFormat="1" applyAlignment="1" applyProtection="1">
      <alignment horizontal="center" vertical="top"/>
      <protection hidden="1"/>
    </xf>
    <xf numFmtId="166" fontId="0" fillId="0" borderId="11" xfId="0" applyNumberFormat="1" applyBorder="1" applyAlignment="1" applyProtection="1">
      <alignment horizontal="center" vertical="top"/>
      <protection hidden="1"/>
    </xf>
    <xf numFmtId="0" fontId="16" fillId="2" borderId="5" xfId="0" applyFont="1" applyFill="1" applyBorder="1" applyAlignment="1" applyProtection="1">
      <alignment horizontal="left" vertical="top"/>
      <protection hidden="1"/>
    </xf>
    <xf numFmtId="0" fontId="17" fillId="2" borderId="0" xfId="0" applyFont="1" applyFill="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0" xfId="0" applyFont="1" applyFill="1" applyAlignment="1" applyProtection="1">
      <alignment horizontal="center" vertical="top"/>
      <protection hidden="1"/>
    </xf>
    <xf numFmtId="0" fontId="16" fillId="2" borderId="9" xfId="0" applyFont="1" applyFill="1" applyBorder="1" applyAlignment="1" applyProtection="1">
      <alignment horizontal="left" vertical="top"/>
      <protection hidden="1"/>
    </xf>
    <xf numFmtId="0" fontId="0" fillId="2" borderId="0" xfId="0" applyFill="1" applyAlignment="1" applyProtection="1">
      <alignment horizontal="left" vertical="top"/>
      <protection hidden="1"/>
    </xf>
    <xf numFmtId="166" fontId="0" fillId="2" borderId="0" xfId="0" applyNumberFormat="1" applyFill="1" applyAlignment="1" applyProtection="1">
      <alignment horizontal="center" vertical="top"/>
      <protection hidden="1"/>
    </xf>
    <xf numFmtId="166" fontId="14" fillId="0" borderId="11" xfId="0" applyNumberFormat="1" applyFont="1" applyBorder="1" applyAlignment="1" applyProtection="1">
      <alignment horizontal="center" vertical="top"/>
      <protection hidden="1"/>
    </xf>
    <xf numFmtId="0" fontId="22" fillId="0" borderId="0" xfId="1" applyFont="1" applyBorder="1" applyAlignment="1" applyProtection="1">
      <alignment horizontal="center" vertical="top"/>
      <protection hidden="1"/>
    </xf>
    <xf numFmtId="0" fontId="3" fillId="2" borderId="4" xfId="0" applyFont="1" applyFill="1" applyBorder="1" applyAlignment="1" applyProtection="1">
      <alignment horizontal="left" vertical="top"/>
      <protection hidden="1"/>
    </xf>
    <xf numFmtId="0" fontId="0" fillId="2" borderId="2" xfId="0" applyFill="1" applyBorder="1" applyAlignment="1" applyProtection="1">
      <alignment horizontal="left" vertical="top"/>
      <protection hidden="1"/>
    </xf>
    <xf numFmtId="0" fontId="3" fillId="2" borderId="2" xfId="0" applyFont="1" applyFill="1" applyBorder="1" applyAlignment="1" applyProtection="1">
      <alignment horizontal="left" vertical="top"/>
      <protection hidden="1"/>
    </xf>
    <xf numFmtId="0" fontId="3" fillId="2" borderId="2" xfId="0" applyFont="1" applyFill="1" applyBorder="1" applyAlignment="1" applyProtection="1">
      <alignment horizontal="center" vertical="top"/>
      <protection hidden="1"/>
    </xf>
    <xf numFmtId="0" fontId="3" fillId="2" borderId="10" xfId="0" applyFont="1" applyFill="1" applyBorder="1" applyAlignment="1" applyProtection="1">
      <alignment horizontal="left" vertical="top"/>
      <protection hidden="1"/>
    </xf>
    <xf numFmtId="166" fontId="0" fillId="2" borderId="2" xfId="0" applyNumberFormat="1" applyFill="1" applyBorder="1" applyAlignment="1" applyProtection="1">
      <alignment horizontal="center" vertical="top"/>
      <protection hidden="1"/>
    </xf>
    <xf numFmtId="0" fontId="0" fillId="2" borderId="10" xfId="0" applyFill="1" applyBorder="1" applyProtection="1">
      <alignment vertical="top"/>
      <protection hidden="1"/>
    </xf>
    <xf numFmtId="0" fontId="0" fillId="0" borderId="0" xfId="0" applyAlignment="1" applyProtection="1">
      <alignment horizontal="right" vertical="top"/>
      <protection hidden="1"/>
    </xf>
    <xf numFmtId="10" fontId="3" fillId="0" borderId="0" xfId="0" applyNumberFormat="1" applyFont="1" applyAlignment="1" applyProtection="1">
      <alignment horizontal="center" vertical="top"/>
      <protection hidden="1"/>
    </xf>
    <xf numFmtId="0" fontId="3" fillId="0" borderId="15" xfId="0" applyFont="1" applyBorder="1" applyAlignment="1" applyProtection="1">
      <alignment horizontal="left" vertical="top"/>
      <protection hidden="1"/>
    </xf>
    <xf numFmtId="0" fontId="0" fillId="0" borderId="16" xfId="0" applyBorder="1" applyProtection="1">
      <alignment vertical="top"/>
      <protection hidden="1"/>
    </xf>
    <xf numFmtId="0" fontId="0" fillId="0" borderId="12" xfId="0" applyBorder="1" applyProtection="1">
      <alignment vertical="top"/>
      <protection hidden="1"/>
    </xf>
    <xf numFmtId="0" fontId="0" fillId="0" borderId="9" xfId="0" applyBorder="1" applyAlignment="1" applyProtection="1">
      <alignment horizontal="left" vertical="top"/>
      <protection hidden="1"/>
    </xf>
    <xf numFmtId="166" fontId="15" fillId="0" borderId="5" xfId="0" applyNumberFormat="1" applyFont="1" applyBorder="1" applyAlignment="1" applyProtection="1">
      <alignment horizontal="center" vertical="top"/>
      <protection hidden="1"/>
    </xf>
    <xf numFmtId="168" fontId="0" fillId="0" borderId="5" xfId="0" applyNumberFormat="1" applyBorder="1" applyAlignment="1" applyProtection="1">
      <alignment horizontal="center" vertical="top"/>
      <protection hidden="1"/>
    </xf>
    <xf numFmtId="2" fontId="4" fillId="0" borderId="11" xfId="0" applyNumberFormat="1" applyFont="1" applyBorder="1" applyAlignment="1" applyProtection="1">
      <alignment horizontal="center" vertical="top"/>
      <protection hidden="1"/>
    </xf>
    <xf numFmtId="168" fontId="0" fillId="0" borderId="11" xfId="0" applyNumberFormat="1" applyBorder="1" applyAlignment="1" applyProtection="1">
      <alignment horizontal="center" vertical="top"/>
      <protection hidden="1"/>
    </xf>
    <xf numFmtId="0" fontId="0" fillId="0" borderId="11" xfId="0" applyBorder="1" applyAlignment="1" applyProtection="1">
      <alignment horizontal="left" vertical="top"/>
      <protection hidden="1"/>
    </xf>
    <xf numFmtId="0" fontId="0" fillId="2" borderId="4" xfId="0" applyFill="1" applyBorder="1" applyProtection="1">
      <alignment vertical="top"/>
      <protection hidden="1"/>
    </xf>
    <xf numFmtId="0" fontId="0" fillId="2" borderId="2" xfId="0" applyFill="1" applyBorder="1" applyProtection="1">
      <alignment vertical="top"/>
      <protection hidden="1"/>
    </xf>
    <xf numFmtId="38" fontId="3" fillId="0" borderId="3" xfId="0" applyNumberFormat="1" applyFont="1" applyBorder="1" applyAlignment="1">
      <alignment horizontal="right" vertical="top"/>
    </xf>
    <xf numFmtId="38" fontId="0" fillId="0" borderId="0" xfId="0" applyNumberFormat="1">
      <alignment vertical="top"/>
    </xf>
    <xf numFmtId="38" fontId="3" fillId="0" borderId="3" xfId="0" applyNumberFormat="1" applyFont="1" applyBorder="1" applyAlignment="1" applyProtection="1">
      <alignment horizontal="right" vertical="top"/>
      <protection hidden="1"/>
    </xf>
    <xf numFmtId="38" fontId="3" fillId="0" borderId="2" xfId="0" applyNumberFormat="1" applyFont="1" applyBorder="1" applyAlignment="1" applyProtection="1">
      <alignment horizontal="right" vertical="top"/>
      <protection hidden="1"/>
    </xf>
    <xf numFmtId="0" fontId="3" fillId="0" borderId="0" xfId="0" applyFont="1" applyAlignment="1">
      <alignment horizontal="left" vertical="top"/>
    </xf>
    <xf numFmtId="3" fontId="3" fillId="4" borderId="1" xfId="0" applyNumberFormat="1" applyFont="1" applyFill="1" applyBorder="1" applyAlignment="1">
      <alignment horizontal="right" vertical="top"/>
    </xf>
    <xf numFmtId="3" fontId="3" fillId="0" borderId="3" xfId="0" applyNumberFormat="1" applyFont="1" applyBorder="1" applyAlignment="1">
      <alignment horizontal="right" vertical="top"/>
    </xf>
    <xf numFmtId="38" fontId="3" fillId="0" borderId="3" xfId="0" applyNumberFormat="1" applyFont="1" applyBorder="1" applyAlignment="1">
      <alignment horizontal="right" vertical="top"/>
    </xf>
    <xf numFmtId="3" fontId="3" fillId="0" borderId="2" xfId="0" applyNumberFormat="1" applyFont="1" applyBorder="1" applyAlignment="1">
      <alignment horizontal="right" vertical="top"/>
    </xf>
    <xf numFmtId="166" fontId="3" fillId="0" borderId="0" xfId="0" applyNumberFormat="1" applyFont="1" applyAlignment="1" applyProtection="1">
      <alignment horizontal="left" vertical="top"/>
      <protection hidden="1"/>
    </xf>
    <xf numFmtId="166" fontId="0" fillId="0" borderId="0" xfId="0" applyNumberFormat="1" applyProtection="1">
      <alignment vertical="top"/>
      <protection hidden="1"/>
    </xf>
    <xf numFmtId="0" fontId="3" fillId="0" borderId="0" xfId="0" applyFont="1" applyAlignment="1">
      <alignment horizontal="right" vertical="top" wrapText="1" readingOrder="1"/>
    </xf>
    <xf numFmtId="0" fontId="3" fillId="0" borderId="0" xfId="0" applyFont="1" applyAlignment="1">
      <alignment horizontal="center" vertical="top" wrapText="1" readingOrder="1"/>
    </xf>
    <xf numFmtId="0" fontId="3" fillId="0" borderId="0" xfId="0" applyFont="1" applyAlignment="1" applyProtection="1">
      <alignment horizontal="left" vertical="top"/>
      <protection hidden="1"/>
    </xf>
    <xf numFmtId="0" fontId="0" fillId="0" borderId="0" xfId="0" applyProtection="1">
      <alignment vertical="top"/>
      <protection hidden="1"/>
    </xf>
    <xf numFmtId="0" fontId="2" fillId="0" borderId="0" xfId="0" applyFont="1" applyAlignment="1">
      <alignment horizontal="center" vertical="top" wrapText="1" readingOrder="1"/>
    </xf>
    <xf numFmtId="0" fontId="3" fillId="0" borderId="0" xfId="0" applyFont="1" applyAlignment="1" applyProtection="1">
      <alignment horizontal="center" vertical="top"/>
      <protection hidden="1"/>
    </xf>
    <xf numFmtId="0" fontId="3" fillId="0" borderId="0" xfId="0" applyFont="1" applyAlignment="1">
      <alignment horizontal="right" vertical="top"/>
    </xf>
    <xf numFmtId="14" fontId="3" fillId="0" borderId="0" xfId="0" applyNumberFormat="1" applyFont="1" applyAlignment="1" applyProtection="1">
      <alignment horizontal="right" vertical="top"/>
      <protection hidden="1"/>
    </xf>
    <xf numFmtId="164" fontId="3" fillId="0" borderId="0" xfId="0" applyNumberFormat="1" applyFont="1" applyAlignment="1" applyProtection="1">
      <alignment horizontal="right" vertical="top"/>
      <protection hidden="1"/>
    </xf>
    <xf numFmtId="3" fontId="3" fillId="0" borderId="0" xfId="0" applyNumberFormat="1" applyFont="1" applyAlignment="1">
      <alignment horizontal="right" vertical="top"/>
    </xf>
    <xf numFmtId="0" fontId="3" fillId="4" borderId="0" xfId="0" applyFont="1" applyFill="1" applyAlignment="1">
      <alignment horizontal="left" vertical="top"/>
    </xf>
    <xf numFmtId="0" fontId="0" fillId="0" borderId="0" xfId="0" applyAlignment="1">
      <alignment horizontal="left" vertical="top"/>
    </xf>
    <xf numFmtId="0" fontId="0" fillId="4" borderId="0" xfId="0" applyFill="1" applyAlignment="1">
      <alignment horizontal="left" vertical="top"/>
    </xf>
    <xf numFmtId="3" fontId="19" fillId="0" borderId="0" xfId="0" applyNumberFormat="1" applyFont="1" applyAlignment="1">
      <alignment horizontal="right" vertical="top"/>
    </xf>
    <xf numFmtId="3" fontId="4" fillId="0" borderId="0" xfId="0" applyNumberFormat="1" applyFont="1" applyAlignment="1">
      <alignment horizontal="right" vertical="top"/>
    </xf>
    <xf numFmtId="0" fontId="19" fillId="0" borderId="0" xfId="0" applyFont="1" applyAlignment="1">
      <alignment horizontal="left" vertical="top"/>
    </xf>
    <xf numFmtId="0" fontId="21" fillId="0" borderId="0" xfId="1" applyFont="1" applyFill="1" applyAlignment="1">
      <alignment vertical="top"/>
    </xf>
    <xf numFmtId="3" fontId="14" fillId="0" borderId="0" xfId="0" applyNumberFormat="1" applyFont="1" applyAlignment="1">
      <alignment horizontal="right" vertical="top"/>
    </xf>
    <xf numFmtId="3" fontId="3" fillId="0" borderId="1" xfId="0" applyNumberFormat="1" applyFont="1" applyBorder="1" applyAlignment="1">
      <alignment horizontal="right" vertical="top"/>
    </xf>
    <xf numFmtId="3" fontId="3" fillId="0" borderId="1" xfId="0" applyNumberFormat="1" applyFont="1" applyBorder="1" applyAlignment="1" applyProtection="1">
      <alignment horizontal="right" vertical="top"/>
      <protection hidden="1"/>
    </xf>
    <xf numFmtId="0" fontId="19" fillId="0" borderId="0" xfId="0" applyFont="1">
      <alignment vertical="top"/>
    </xf>
    <xf numFmtId="3" fontId="3" fillId="4" borderId="1" xfId="0" applyNumberFormat="1" applyFont="1" applyFill="1" applyBorder="1" applyAlignment="1" applyProtection="1">
      <alignment horizontal="right" vertical="top"/>
      <protection hidden="1"/>
    </xf>
    <xf numFmtId="0" fontId="0" fillId="4" borderId="1" xfId="0" applyFill="1" applyBorder="1" applyAlignment="1">
      <alignment horizontal="right" vertical="top"/>
    </xf>
    <xf numFmtId="0" fontId="3" fillId="0" borderId="0" xfId="0" applyFont="1" applyAlignment="1">
      <alignment horizontal="left" vertical="top" wrapText="1"/>
    </xf>
    <xf numFmtId="3" fontId="24" fillId="0" borderId="0" xfId="1" applyNumberFormat="1" applyFont="1" applyAlignment="1">
      <alignment horizontal="right" vertical="top"/>
    </xf>
    <xf numFmtId="3" fontId="4" fillId="4" borderId="1" xfId="0" applyNumberFormat="1" applyFont="1" applyFill="1" applyBorder="1" applyAlignment="1" applyProtection="1">
      <alignment horizontal="right" vertical="top"/>
      <protection hidden="1"/>
    </xf>
    <xf numFmtId="0" fontId="5" fillId="0" borderId="0" xfId="0" applyFont="1" applyAlignment="1" applyProtection="1">
      <alignment vertical="top" wrapText="1"/>
      <protection hidden="1"/>
    </xf>
    <xf numFmtId="0" fontId="0" fillId="0" borderId="0" xfId="0" applyAlignment="1">
      <alignment vertical="top" wrapText="1"/>
    </xf>
    <xf numFmtId="0" fontId="3" fillId="0" borderId="0" xfId="0" applyFont="1">
      <alignment vertical="top"/>
    </xf>
    <xf numFmtId="0" fontId="0" fillId="0" borderId="0" xfId="0">
      <alignment vertical="top"/>
    </xf>
    <xf numFmtId="0" fontId="0" fillId="0" borderId="0" xfId="0" applyAlignment="1">
      <alignment horizontal="right" vertical="top"/>
    </xf>
    <xf numFmtId="0" fontId="3" fillId="2" borderId="0" xfId="0" applyFont="1" applyFill="1" applyAlignment="1" applyProtection="1">
      <alignment horizontal="left" vertical="top"/>
      <protection hidden="1"/>
    </xf>
    <xf numFmtId="0" fontId="3" fillId="2" borderId="0" xfId="0" applyFont="1" applyFill="1" applyAlignment="1" applyProtection="1">
      <alignment horizontal="center" vertical="top"/>
      <protection hidden="1"/>
    </xf>
    <xf numFmtId="14" fontId="3" fillId="2" borderId="0" xfId="0" applyNumberFormat="1" applyFont="1" applyFill="1" applyAlignment="1" applyProtection="1">
      <alignment horizontal="right" vertical="top"/>
      <protection hidden="1"/>
    </xf>
    <xf numFmtId="164" fontId="3" fillId="2" borderId="0" xfId="0" applyNumberFormat="1" applyFont="1" applyFill="1" applyAlignment="1" applyProtection="1">
      <alignment horizontal="right" vertical="top"/>
      <protection hidden="1"/>
    </xf>
    <xf numFmtId="166" fontId="3" fillId="2" borderId="0" xfId="0" applyNumberFormat="1" applyFont="1" applyFill="1" applyAlignment="1" applyProtection="1">
      <alignment horizontal="left" vertical="top"/>
      <protection hidden="1"/>
    </xf>
    <xf numFmtId="3" fontId="3" fillId="2" borderId="1" xfId="0" applyNumberFormat="1" applyFont="1" applyFill="1" applyBorder="1" applyAlignment="1">
      <alignment horizontal="right" vertical="top"/>
    </xf>
    <xf numFmtId="3" fontId="3" fillId="2" borderId="1" xfId="0" applyNumberFormat="1" applyFont="1" applyFill="1" applyBorder="1" applyAlignment="1" applyProtection="1">
      <alignment horizontal="right" vertical="top"/>
      <protection hidden="1"/>
    </xf>
    <xf numFmtId="166" fontId="3" fillId="0" borderId="0" xfId="0" applyNumberFormat="1" applyFont="1" applyProtection="1">
      <alignment vertical="top"/>
      <protection hidden="1"/>
    </xf>
    <xf numFmtId="3" fontId="3" fillId="0" borderId="0" xfId="0" applyNumberFormat="1" applyFont="1">
      <alignment vertical="top"/>
    </xf>
    <xf numFmtId="3" fontId="0" fillId="0" borderId="0" xfId="0" applyNumberFormat="1">
      <alignment vertical="top"/>
    </xf>
    <xf numFmtId="0" fontId="3" fillId="0" borderId="0" xfId="0" applyFont="1" applyProtection="1">
      <alignment vertical="top"/>
      <protection hidden="1"/>
    </xf>
    <xf numFmtId="3" fontId="4" fillId="0" borderId="1" xfId="0" applyNumberFormat="1" applyFont="1" applyBorder="1" applyAlignment="1">
      <alignment horizontal="right" vertical="top"/>
    </xf>
    <xf numFmtId="38" fontId="3" fillId="0" borderId="0" xfId="0" applyNumberFormat="1" applyFont="1" applyAlignment="1">
      <alignment horizontal="right" vertical="top"/>
    </xf>
    <xf numFmtId="167" fontId="3" fillId="0" borderId="0" xfId="0" applyNumberFormat="1" applyFont="1" applyProtection="1">
      <alignment vertical="top"/>
      <protection hidden="1"/>
    </xf>
    <xf numFmtId="0" fontId="1" fillId="0" borderId="2" xfId="0" applyFont="1" applyBorder="1" applyAlignment="1">
      <alignment horizontal="center" vertical="top"/>
    </xf>
    <xf numFmtId="0" fontId="0" fillId="0" borderId="2" xfId="0" applyBorder="1" applyAlignment="1">
      <alignment horizontal="center" vertical="top"/>
    </xf>
    <xf numFmtId="0" fontId="3" fillId="0" borderId="0" xfId="0" applyFont="1" applyAlignment="1">
      <alignment horizontal="center" vertical="top"/>
    </xf>
    <xf numFmtId="38" fontId="3" fillId="0" borderId="0" xfId="0" applyNumberFormat="1" applyFont="1" applyAlignment="1" applyProtection="1">
      <alignment horizontal="right" vertical="top"/>
      <protection hidden="1"/>
    </xf>
    <xf numFmtId="3" fontId="19" fillId="0" borderId="1" xfId="0" applyNumberFormat="1" applyFont="1" applyBorder="1" applyAlignment="1" applyProtection="1">
      <alignment horizontal="right" vertical="top"/>
      <protection hidden="1"/>
    </xf>
    <xf numFmtId="3" fontId="4" fillId="4" borderId="1" xfId="0" applyNumberFormat="1" applyFont="1" applyFill="1" applyBorder="1" applyAlignment="1">
      <alignment horizontal="right" vertical="top"/>
    </xf>
    <xf numFmtId="0" fontId="3" fillId="0" borderId="0" xfId="0" applyFont="1" applyAlignment="1">
      <alignment horizontal="right" vertical="top" readingOrder="1"/>
    </xf>
    <xf numFmtId="0" fontId="14" fillId="0" borderId="5"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0" xfId="0" applyFont="1" applyProtection="1">
      <alignment vertical="top"/>
      <protection hidden="1"/>
    </xf>
    <xf numFmtId="0" fontId="15" fillId="0" borderId="9" xfId="0" applyFont="1" applyBorder="1" applyProtection="1">
      <alignment vertical="top"/>
      <protection hidden="1"/>
    </xf>
    <xf numFmtId="0" fontId="3" fillId="0" borderId="5" xfId="0" applyFont="1" applyBorder="1" applyAlignment="1" applyProtection="1">
      <alignment horizontal="left" vertical="top"/>
      <protection hidden="1"/>
    </xf>
    <xf numFmtId="0" fontId="0" fillId="0" borderId="0" xfId="0" applyAlignment="1" applyProtection="1">
      <alignment horizontal="left" vertical="top"/>
      <protection hidden="1"/>
    </xf>
    <xf numFmtId="0" fontId="19" fillId="0" borderId="0" xfId="0" applyFont="1" applyAlignment="1" applyProtection="1">
      <alignment horizontal="right" vertical="top"/>
      <protection hidden="1"/>
    </xf>
    <xf numFmtId="0" fontId="20" fillId="0" borderId="0" xfId="0" applyFont="1" applyAlignment="1" applyProtection="1">
      <alignment horizontal="right" vertical="top"/>
      <protection hidden="1"/>
    </xf>
    <xf numFmtId="10" fontId="19" fillId="0" borderId="0" xfId="0" applyNumberFormat="1" applyFont="1" applyAlignment="1" applyProtection="1">
      <alignment horizontal="center" vertical="top"/>
      <protection hidden="1"/>
    </xf>
    <xf numFmtId="0" fontId="20" fillId="0" borderId="0" xfId="0" applyFont="1" applyProtection="1">
      <alignment vertical="top"/>
      <protection hidden="1"/>
    </xf>
    <xf numFmtId="0" fontId="5" fillId="0" borderId="0" xfId="0" applyFont="1" applyAlignment="1" applyProtection="1">
      <alignment horizontal="center" vertical="top"/>
      <protection hidden="1"/>
    </xf>
    <xf numFmtId="0" fontId="5" fillId="0" borderId="0" xfId="0" applyFont="1" applyAlignment="1" applyProtection="1">
      <alignment horizontal="center" vertical="top" wrapText="1"/>
      <protection hidden="1"/>
    </xf>
    <xf numFmtId="0" fontId="3" fillId="2" borderId="5" xfId="0" applyFont="1" applyFill="1" applyBorder="1" applyAlignment="1" applyProtection="1">
      <alignment horizontal="left" vertical="top"/>
      <protection hidden="1"/>
    </xf>
    <xf numFmtId="0" fontId="0" fillId="2" borderId="0" xfId="0" applyFill="1" applyProtection="1">
      <alignment vertical="top"/>
      <protection hidden="1"/>
    </xf>
    <xf numFmtId="0" fontId="0" fillId="2" borderId="9" xfId="0" applyFill="1" applyBorder="1" applyProtection="1">
      <alignment vertical="top"/>
      <protection hidden="1"/>
    </xf>
    <xf numFmtId="0" fontId="0" fillId="0" borderId="5" xfId="0" applyBorder="1" applyProtection="1">
      <alignment vertical="top"/>
      <protection hidden="1"/>
    </xf>
    <xf numFmtId="0" fontId="16" fillId="0" borderId="5" xfId="0" applyFont="1" applyBorder="1" applyAlignment="1" applyProtection="1">
      <alignment horizontal="left" vertical="top"/>
      <protection hidden="1"/>
    </xf>
    <xf numFmtId="0" fontId="17" fillId="0" borderId="0" xfId="0" applyFont="1" applyAlignment="1" applyProtection="1">
      <alignment horizontal="left" vertical="top"/>
      <protection hidden="1"/>
    </xf>
    <xf numFmtId="0" fontId="17" fillId="0" borderId="9" xfId="0" applyFont="1" applyBorder="1" applyAlignment="1" applyProtection="1">
      <alignment horizontal="left" vertical="top"/>
      <protection hidden="1"/>
    </xf>
    <xf numFmtId="0" fontId="3" fillId="0" borderId="6"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2" fillId="0" borderId="4" xfId="0" applyFont="1" applyBorder="1" applyAlignment="1" applyProtection="1">
      <alignment horizontal="left" vertical="top"/>
      <protection hidden="1"/>
    </xf>
    <xf numFmtId="0" fontId="9" fillId="0" borderId="2"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0" fillId="0" borderId="9" xfId="0" applyBorder="1" applyAlignment="1" applyProtection="1">
      <alignment horizontal="left" vertical="top"/>
      <protection hidden="1"/>
    </xf>
    <xf numFmtId="0" fontId="2" fillId="0" borderId="4" xfId="0" applyFont="1" applyBorder="1" applyAlignment="1" applyProtection="1">
      <alignment horizontal="left" vertical="top" wrapText="1"/>
      <protection hidden="1"/>
    </xf>
    <xf numFmtId="0" fontId="9" fillId="0" borderId="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5" xfId="0"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9" xfId="0" applyBorder="1" applyAlignment="1" applyProtection="1">
      <alignment horizontal="left" vertical="top" wrapText="1"/>
      <protection hidden="1"/>
    </xf>
    <xf numFmtId="0" fontId="2" fillId="0" borderId="14" xfId="0" applyFont="1" applyBorder="1" applyAlignment="1" applyProtection="1">
      <alignment horizontal="left" vertical="top"/>
      <protection hidden="1"/>
    </xf>
    <xf numFmtId="0" fontId="9" fillId="0" borderId="15" xfId="0" applyFont="1" applyBorder="1" applyAlignment="1" applyProtection="1">
      <alignment horizontal="left" vertical="top"/>
      <protection hidden="1"/>
    </xf>
    <xf numFmtId="0" fontId="9" fillId="0" borderId="16" xfId="0" applyFont="1" applyBorder="1" applyAlignment="1" applyProtection="1">
      <alignment horizontal="left" vertical="top"/>
      <protection hidden="1"/>
    </xf>
    <xf numFmtId="0" fontId="3" fillId="0" borderId="4" xfId="0" applyFont="1" applyBorder="1" applyAlignment="1" applyProtection="1">
      <alignment horizontal="left" vertical="top"/>
      <protection hidden="1"/>
    </xf>
    <xf numFmtId="0" fontId="0" fillId="0" borderId="2" xfId="0" applyBorder="1" applyAlignment="1" applyProtection="1">
      <alignment horizontal="left" vertical="top"/>
      <protection hidden="1"/>
    </xf>
    <xf numFmtId="0" fontId="0" fillId="0" borderId="10" xfId="0" applyBorder="1" applyAlignment="1" applyProtection="1">
      <alignment horizontal="left" vertical="top"/>
      <protection hidden="1"/>
    </xf>
    <xf numFmtId="0" fontId="3" fillId="0" borderId="14"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0" fillId="0" borderId="9" xfId="0" applyBorder="1" applyProtection="1">
      <alignment vertical="top"/>
      <protection hidden="1"/>
    </xf>
    <xf numFmtId="0" fontId="9" fillId="0" borderId="2" xfId="0" applyFont="1" applyBorder="1" applyProtection="1">
      <alignment vertical="top"/>
      <protection hidden="1"/>
    </xf>
    <xf numFmtId="0" fontId="9" fillId="0" borderId="10" xfId="0" applyFont="1" applyBorder="1" applyProtection="1">
      <alignment vertical="top"/>
      <protection hidden="1"/>
    </xf>
    <xf numFmtId="0" fontId="0" fillId="0" borderId="0" xfId="0" applyAlignment="1" applyProtection="1">
      <alignment vertical="top" wrapText="1"/>
      <protection hidden="1"/>
    </xf>
    <xf numFmtId="0" fontId="0" fillId="0" borderId="9" xfId="0" applyBorder="1" applyAlignment="1" applyProtection="1">
      <alignment vertical="top" wrapText="1"/>
      <protection hidden="1"/>
    </xf>
    <xf numFmtId="0" fontId="7" fillId="0" borderId="5" xfId="0" applyFont="1" applyBorder="1" applyAlignment="1" applyProtection="1">
      <alignment horizontal="left" vertical="top" wrapText="1"/>
      <protection hidden="1"/>
    </xf>
    <xf numFmtId="0" fontId="10" fillId="0" borderId="4" xfId="0" applyFont="1" applyBorder="1" applyAlignment="1" applyProtection="1">
      <alignment horizontal="left" vertical="top"/>
      <protection hidden="1"/>
    </xf>
    <xf numFmtId="0" fontId="11" fillId="0" borderId="2" xfId="0" applyFont="1" applyBorder="1" applyProtection="1">
      <alignment vertical="top"/>
      <protection hidden="1"/>
    </xf>
    <xf numFmtId="0" fontId="11" fillId="0" borderId="10" xfId="0" applyFont="1" applyBorder="1" applyProtection="1">
      <alignment vertical="top"/>
      <protection hidden="1"/>
    </xf>
    <xf numFmtId="0" fontId="0" fillId="0" borderId="7" xfId="0" applyBorder="1" applyProtection="1">
      <alignment vertical="top"/>
      <protection hidden="1"/>
    </xf>
    <xf numFmtId="0" fontId="0" fillId="0" borderId="8" xfId="0" applyBorder="1" applyProtection="1">
      <alignment vertical="top"/>
      <protection hidden="1"/>
    </xf>
    <xf numFmtId="0" fontId="7" fillId="0" borderId="5" xfId="0" applyFont="1" applyBorder="1" applyAlignment="1" applyProtection="1">
      <alignment horizontal="left" vertical="top"/>
      <protection hidden="1"/>
    </xf>
    <xf numFmtId="0" fontId="8" fillId="0" borderId="0" xfId="0" applyFont="1" applyAlignment="1" applyProtection="1">
      <alignment horizontal="left" vertical="top"/>
      <protection hidden="1"/>
    </xf>
    <xf numFmtId="10" fontId="19" fillId="0" borderId="0" xfId="0" applyNumberFormat="1" applyFont="1" applyAlignment="1" applyProtection="1">
      <alignment horizontal="left" vertical="top"/>
      <protection hidden="1"/>
    </xf>
    <xf numFmtId="0" fontId="20" fillId="0" borderId="0" xfId="0" applyFont="1" applyAlignment="1" applyProtection="1">
      <alignment horizontal="left" vertical="top"/>
      <protection hidden="1"/>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vertical="top"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lignmen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131</xdr:row>
      <xdr:rowOff>0</xdr:rowOff>
    </xdr:from>
    <xdr:to>
      <xdr:col>9</xdr:col>
      <xdr:colOff>465283</xdr:colOff>
      <xdr:row>166</xdr:row>
      <xdr:rowOff>130060</xdr:rowOff>
    </xdr:to>
    <xdr:pic>
      <xdr:nvPicPr>
        <xdr:cNvPr id="4" name="Picture 3">
          <a:extLst>
            <a:ext uri="{FF2B5EF4-FFF2-40B4-BE49-F238E27FC236}">
              <a16:creationId xmlns:a16="http://schemas.microsoft.com/office/drawing/2014/main" id="{D31AE710-A755-1A8E-2B81-FAC7226536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26601420"/>
          <a:ext cx="5342083" cy="5997460"/>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070C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B1:AA81"/>
  <sheetViews>
    <sheetView showGridLines="0" tabSelected="1" showOutlineSymbols="0" showWhiteSpace="0" view="pageLayout" topLeftCell="A36" zoomScaleNormal="102" workbookViewId="0">
      <selection activeCell="E81" sqref="E81:F81"/>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1.33203125" customWidth="1"/>
    <col min="15" max="15" width="8.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 min="27" max="27" width="12.44140625" bestFit="1" customWidth="1"/>
  </cols>
  <sheetData>
    <row r="1" spans="2:26" ht="13.5" customHeight="1" x14ac:dyDescent="0.25">
      <c r="K1" s="280" t="s">
        <v>259</v>
      </c>
      <c r="L1" s="280"/>
      <c r="M1" s="280"/>
      <c r="N1" s="280"/>
      <c r="O1" s="280"/>
      <c r="P1" s="280"/>
      <c r="Q1" s="280"/>
    </row>
    <row r="2" spans="2:26"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6" ht="10.5" customHeight="1" x14ac:dyDescent="0.25">
      <c r="X3" s="283" t="str">
        <f>'Gen Fund With Rev'!X3:Y3</f>
        <v>2.2.2024</v>
      </c>
      <c r="Y3" s="283"/>
    </row>
    <row r="4" spans="2:26" ht="10.5" customHeight="1" x14ac:dyDescent="0.25">
      <c r="B4" s="269" t="s">
        <v>2</v>
      </c>
      <c r="C4" s="269"/>
      <c r="D4" s="269"/>
      <c r="E4" s="269"/>
      <c r="F4" s="269"/>
      <c r="G4" s="269"/>
      <c r="H4" s="269"/>
      <c r="I4" s="269"/>
      <c r="J4" s="269"/>
      <c r="K4" s="269"/>
      <c r="L4" s="269"/>
      <c r="M4" s="269"/>
      <c r="N4" s="269"/>
      <c r="X4" s="284" t="str">
        <f>'Gen Fund With Rev'!X4:Y4</f>
        <v>5:52pm</v>
      </c>
      <c r="Y4" s="284"/>
    </row>
    <row r="5" spans="2:26" ht="9" customHeight="1" x14ac:dyDescent="0.25"/>
    <row r="6" spans="2:26" ht="10.5" customHeight="1" x14ac:dyDescent="0.25">
      <c r="B6" s="50" t="str">
        <f>'Gen Fund With Rev'!B6</f>
        <v xml:space="preserve">Estimated 2024 Taxable Value </v>
      </c>
      <c r="C6" s="50"/>
      <c r="D6" s="50"/>
      <c r="E6" s="50"/>
      <c r="F6" s="50"/>
      <c r="G6" s="274">
        <f>'Gen Fund With Rev'!G6:J6</f>
        <v>291506190</v>
      </c>
      <c r="H6" s="275"/>
      <c r="I6" s="275"/>
      <c r="J6" s="275"/>
      <c r="K6" s="3" t="s">
        <v>3</v>
      </c>
      <c r="M6" s="276" t="s">
        <v>4</v>
      </c>
      <c r="N6" s="276"/>
      <c r="O6" s="276"/>
      <c r="P6" s="276"/>
      <c r="Q6" s="276"/>
      <c r="R6" s="276"/>
      <c r="S6" s="276"/>
      <c r="T6" s="276"/>
      <c r="U6" s="4" t="s">
        <v>5</v>
      </c>
      <c r="V6" s="4"/>
      <c r="W6" s="277" t="s">
        <v>6</v>
      </c>
      <c r="X6" s="277"/>
      <c r="Y6" s="4" t="s">
        <v>7</v>
      </c>
    </row>
    <row r="7" spans="2:26" ht="12" customHeight="1" x14ac:dyDescent="0.25">
      <c r="B7" s="50" t="str">
        <f>'Gen Fund With Rev'!B7</f>
        <v>Estimated Tax Rate for 2024</v>
      </c>
      <c r="C7" s="27"/>
      <c r="D7" s="50"/>
      <c r="E7" s="50"/>
      <c r="F7" s="27"/>
      <c r="G7" s="278">
        <f>'Gen Fund With Rev'!G7:I7</f>
        <v>0.57550000000000001</v>
      </c>
      <c r="H7" s="279"/>
      <c r="I7" s="279"/>
      <c r="J7" s="50"/>
      <c r="K7" s="3" t="s">
        <v>8</v>
      </c>
      <c r="M7" s="3" t="s">
        <v>9</v>
      </c>
      <c r="O7" s="3" t="s">
        <v>10</v>
      </c>
      <c r="Q7" s="3" t="s">
        <v>11</v>
      </c>
      <c r="S7" s="3" t="s">
        <v>12</v>
      </c>
    </row>
    <row r="8" spans="2:26" ht="13.2" x14ac:dyDescent="0.25">
      <c r="B8" s="278" t="str">
        <f>'Gen Fund With Rev'!B8:G8</f>
        <v>Month: 1/02/2024</v>
      </c>
      <c r="C8" s="278"/>
      <c r="D8" s="278"/>
      <c r="E8" s="278"/>
      <c r="F8" s="278"/>
      <c r="G8" s="278"/>
      <c r="H8" s="157" t="s">
        <v>494</v>
      </c>
      <c r="I8" s="27"/>
      <c r="J8" s="27"/>
      <c r="K8" s="3" t="s">
        <v>13</v>
      </c>
      <c r="M8" s="3" t="s">
        <v>14</v>
      </c>
      <c r="O8" s="3" t="s">
        <v>14</v>
      </c>
      <c r="Q8" s="154" t="str">
        <f>'Gen Fund With Rev'!Q8</f>
        <v>January</v>
      </c>
      <c r="S8" s="3" t="s">
        <v>15</v>
      </c>
      <c r="U8" s="7" t="s">
        <v>16</v>
      </c>
      <c r="V8" s="1"/>
      <c r="W8" s="7" t="s">
        <v>17</v>
      </c>
      <c r="X8" s="7"/>
      <c r="Y8" s="7" t="s">
        <v>18</v>
      </c>
    </row>
    <row r="9" spans="2:26" ht="12.75" hidden="1" customHeight="1" x14ac:dyDescent="0.25"/>
    <row r="10" spans="2:26" ht="12.75" hidden="1" customHeight="1" x14ac:dyDescent="0.25"/>
    <row r="11" spans="2:26" ht="4.8" customHeight="1" x14ac:dyDescent="0.25"/>
    <row r="12" spans="2:26" ht="10.5" customHeight="1" x14ac:dyDescent="0.25">
      <c r="E12" s="269" t="s">
        <v>269</v>
      </c>
      <c r="F12" s="269"/>
      <c r="G12" s="269"/>
      <c r="H12" s="269"/>
      <c r="I12" s="269"/>
      <c r="J12" s="271">
        <f>'Gen Fund With Rev'!J108:K108</f>
        <v>978548.94</v>
      </c>
      <c r="K12" s="271"/>
      <c r="M12" s="36">
        <f>'Gen Fund With Rev'!M108</f>
        <v>625623</v>
      </c>
      <c r="N12" s="5"/>
      <c r="O12" s="36">
        <f>'Gen Fund With Rev'!O108</f>
        <v>625623</v>
      </c>
      <c r="Q12" s="37">
        <f>'Gen Fund With Rev'!Q108:R108</f>
        <v>413048.41000000003</v>
      </c>
      <c r="R12" s="25"/>
      <c r="S12" s="37">
        <v>0</v>
      </c>
      <c r="T12" s="25"/>
      <c r="U12" s="39">
        <f>'Gen Fund With Rev'!U108</f>
        <v>680046</v>
      </c>
      <c r="V12" s="25"/>
      <c r="W12" s="37">
        <f>'Gen Fund With Rev'!W108</f>
        <v>0</v>
      </c>
      <c r="X12" s="25"/>
      <c r="Y12" s="37">
        <f>'Gen Fund With Rev'!Y108</f>
        <v>0</v>
      </c>
    </row>
    <row r="13" spans="2:26" ht="4.2" customHeight="1" x14ac:dyDescent="0.25">
      <c r="E13" s="2"/>
      <c r="F13" s="2"/>
      <c r="G13" s="2"/>
      <c r="H13" s="2"/>
      <c r="I13" s="2"/>
      <c r="J13" s="5"/>
      <c r="K13" s="5"/>
      <c r="M13" s="5"/>
      <c r="N13" s="5"/>
      <c r="O13" s="5"/>
      <c r="Q13" s="25"/>
      <c r="R13" s="25"/>
      <c r="S13" s="25"/>
      <c r="T13" s="25"/>
      <c r="U13" s="25"/>
      <c r="V13" s="25"/>
      <c r="W13" s="25"/>
      <c r="X13" s="25"/>
      <c r="Y13" s="25"/>
    </row>
    <row r="14" spans="2:26" ht="10.199999999999999" customHeight="1" x14ac:dyDescent="0.25">
      <c r="E14" s="2" t="s">
        <v>261</v>
      </c>
      <c r="F14" s="2"/>
      <c r="G14" s="2"/>
      <c r="H14" s="2"/>
      <c r="I14" s="2"/>
      <c r="J14" s="273">
        <f>'Road Fund'!J34:K34</f>
        <v>28765.35</v>
      </c>
      <c r="K14" s="273"/>
      <c r="M14" s="40">
        <f>'Road Fund'!M34</f>
        <v>44530</v>
      </c>
      <c r="N14" s="5"/>
      <c r="O14" s="40">
        <f>'Road Fund'!N34:O34</f>
        <v>44530</v>
      </c>
      <c r="Q14" s="37">
        <f>'Road Fund'!Q34:R34</f>
        <v>10502.74</v>
      </c>
      <c r="R14" s="25"/>
      <c r="S14" s="37">
        <v>0</v>
      </c>
      <c r="T14" s="25"/>
      <c r="U14" s="164">
        <f>'Road Fund'!U34</f>
        <v>45530</v>
      </c>
      <c r="V14" s="25"/>
      <c r="W14" s="37">
        <f>'Fire Fund'!W63</f>
        <v>0</v>
      </c>
      <c r="X14" s="25"/>
      <c r="Y14" s="37">
        <f>'Fire Fund'!Y63</f>
        <v>0</v>
      </c>
      <c r="Z14" s="159" t="s">
        <v>550</v>
      </c>
    </row>
    <row r="15" spans="2:26" ht="4.2" customHeight="1" x14ac:dyDescent="0.25">
      <c r="E15" s="2"/>
      <c r="F15" s="2"/>
      <c r="G15" s="2"/>
      <c r="H15" s="2"/>
      <c r="I15" s="2"/>
      <c r="J15" s="5"/>
      <c r="K15" s="5"/>
      <c r="M15" s="5"/>
      <c r="N15" s="5"/>
      <c r="O15" s="5"/>
      <c r="Q15" s="25"/>
      <c r="R15" s="25"/>
      <c r="S15" s="25"/>
      <c r="T15" s="25"/>
      <c r="U15" s="25"/>
      <c r="V15" s="25"/>
      <c r="W15" s="25"/>
      <c r="X15" s="25"/>
      <c r="Y15" s="25"/>
    </row>
    <row r="16" spans="2:26" ht="10.5" customHeight="1" x14ac:dyDescent="0.25">
      <c r="E16" s="2" t="s">
        <v>270</v>
      </c>
      <c r="F16" s="2"/>
      <c r="G16" s="2"/>
      <c r="H16" s="2"/>
      <c r="I16" s="2"/>
      <c r="J16" s="273">
        <f>'Fire Fund'!J65:K65</f>
        <v>312037.08</v>
      </c>
      <c r="K16" s="273"/>
      <c r="M16" s="40">
        <f>'Fire Fund'!M65</f>
        <v>427747</v>
      </c>
      <c r="N16" s="5"/>
      <c r="O16" s="40">
        <f>'Fire Fund'!N65:O65</f>
        <v>427474</v>
      </c>
      <c r="Q16" s="37">
        <f>'Fire Fund'!Q65</f>
        <v>61947.409999999996</v>
      </c>
      <c r="R16" s="25"/>
      <c r="S16" s="37">
        <v>0</v>
      </c>
      <c r="T16" s="25"/>
      <c r="U16" s="39">
        <f>'Fire Fund'!U65</f>
        <v>450759</v>
      </c>
      <c r="V16" s="25"/>
      <c r="W16" s="37">
        <f>'Fire Fund'!W65</f>
        <v>0</v>
      </c>
      <c r="X16" s="25"/>
      <c r="Y16" s="37">
        <f>'Fire Fund'!Y65</f>
        <v>0</v>
      </c>
    </row>
    <row r="17" spans="2:26" ht="3.6" customHeight="1" x14ac:dyDescent="0.25">
      <c r="E17" s="2"/>
      <c r="F17" s="2"/>
      <c r="G17" s="2"/>
      <c r="H17" s="2"/>
      <c r="I17" s="2"/>
      <c r="J17" s="5"/>
      <c r="K17" s="5"/>
      <c r="M17" s="5"/>
      <c r="N17" s="5"/>
      <c r="O17" s="5"/>
      <c r="Q17" s="25"/>
      <c r="R17" s="25"/>
      <c r="S17" s="25"/>
      <c r="T17" s="25"/>
      <c r="U17" s="25"/>
      <c r="V17" s="25"/>
      <c r="W17" s="25"/>
      <c r="X17" s="25"/>
      <c r="Y17" s="25"/>
    </row>
    <row r="18" spans="2:26" ht="10.5" customHeight="1" x14ac:dyDescent="0.25">
      <c r="E18" s="2" t="s">
        <v>271</v>
      </c>
      <c r="F18" s="2"/>
      <c r="G18" s="2"/>
      <c r="H18" s="2"/>
      <c r="I18" s="2"/>
      <c r="J18" s="273">
        <f>'Ambulance Fund'!J61:K61</f>
        <v>357073.7</v>
      </c>
      <c r="K18" s="273"/>
      <c r="M18" s="40">
        <f>'Ambulance Fund'!M61</f>
        <v>401136</v>
      </c>
      <c r="N18" s="5"/>
      <c r="O18" s="40">
        <f>'Ambulance Fund'!N61:O61</f>
        <v>401136</v>
      </c>
      <c r="Q18" s="37">
        <f>'Ambulance Fund'!Q61:R61</f>
        <v>64488.81</v>
      </c>
      <c r="R18" s="25"/>
      <c r="S18" s="37">
        <v>0</v>
      </c>
      <c r="T18" s="25"/>
      <c r="U18" s="39">
        <f>'Ambulance Fund'!U61</f>
        <v>430394.78</v>
      </c>
      <c r="V18" s="25"/>
      <c r="W18" s="37">
        <f>'Ambulance Fund'!W61</f>
        <v>0</v>
      </c>
      <c r="X18" s="25"/>
      <c r="Y18" s="37">
        <f>'Ambulance Fund'!Y61</f>
        <v>0</v>
      </c>
    </row>
    <row r="19" spans="2:26" ht="4.2" customHeight="1" x14ac:dyDescent="0.25">
      <c r="E19" s="2"/>
      <c r="F19" s="2"/>
      <c r="G19" s="2"/>
      <c r="H19" s="2"/>
      <c r="I19" s="2"/>
      <c r="J19" s="5"/>
      <c r="K19" s="5"/>
      <c r="M19" s="5"/>
      <c r="N19" s="5"/>
      <c r="O19" s="5"/>
      <c r="Q19" s="25"/>
      <c r="R19" s="25"/>
      <c r="S19" s="25"/>
      <c r="T19" s="25"/>
      <c r="U19" s="25"/>
      <c r="V19" s="25"/>
      <c r="W19" s="25"/>
      <c r="X19" s="25"/>
      <c r="Y19" s="25"/>
    </row>
    <row r="20" spans="2:26" ht="10.5" customHeight="1" x14ac:dyDescent="0.25">
      <c r="E20" s="2" t="s">
        <v>272</v>
      </c>
      <c r="F20" s="2"/>
      <c r="G20" s="2"/>
      <c r="H20" s="2"/>
      <c r="I20" s="2"/>
      <c r="J20" s="273">
        <f>'Park Fund'!J71:K71</f>
        <v>270477.12</v>
      </c>
      <c r="K20" s="273"/>
      <c r="M20" s="40">
        <f>'Park Fund'!M71</f>
        <v>1038734</v>
      </c>
      <c r="N20" s="5"/>
      <c r="O20" s="40">
        <f>'Park Fund'!N71:O71</f>
        <v>1038734</v>
      </c>
      <c r="Q20" s="37">
        <f>'Park Fund'!Q71:R71</f>
        <v>251994.99</v>
      </c>
      <c r="R20" s="25"/>
      <c r="S20" s="37">
        <v>0</v>
      </c>
      <c r="T20" s="25"/>
      <c r="U20" s="164">
        <f>'Park Fund'!U71</f>
        <v>639900</v>
      </c>
      <c r="V20" s="25"/>
      <c r="W20" s="37">
        <f>'Park Fund'!W71</f>
        <v>0</v>
      </c>
      <c r="X20" s="25"/>
      <c r="Y20" s="37">
        <f>'Park Fund'!Y71</f>
        <v>0</v>
      </c>
      <c r="Z20" s="159" t="s">
        <v>550</v>
      </c>
    </row>
    <row r="21" spans="2:26" ht="3.6" customHeight="1" x14ac:dyDescent="0.25">
      <c r="E21" s="2"/>
      <c r="F21" s="2"/>
      <c r="G21" s="2"/>
      <c r="H21" s="2"/>
      <c r="I21" s="2"/>
      <c r="J21" s="5"/>
      <c r="K21" s="5"/>
      <c r="M21" s="5"/>
      <c r="N21" s="5"/>
      <c r="O21" s="5"/>
      <c r="Q21" s="25"/>
      <c r="R21" s="25"/>
      <c r="S21" s="25"/>
      <c r="T21" s="25"/>
      <c r="U21" s="25"/>
      <c r="V21" s="25"/>
      <c r="W21" s="25"/>
      <c r="X21" s="25"/>
      <c r="Y21" s="25"/>
    </row>
    <row r="22" spans="2:26" ht="11.4" customHeight="1" x14ac:dyDescent="0.25">
      <c r="C22" s="10" t="s">
        <v>578</v>
      </c>
      <c r="E22" s="2"/>
      <c r="F22" s="2"/>
      <c r="G22" s="2"/>
      <c r="H22" s="2"/>
      <c r="I22" s="2"/>
      <c r="J22" s="141"/>
      <c r="K22" s="141">
        <f>SUM(J12:K20)</f>
        <v>1946902.19</v>
      </c>
      <c r="M22" s="142">
        <f>SUM(M12:M20)</f>
        <v>2537770</v>
      </c>
      <c r="N22" s="5"/>
      <c r="O22" s="142">
        <f>SUM(O12:O20)</f>
        <v>2537497</v>
      </c>
      <c r="Q22" s="142">
        <f>SUM(Q12:Q20)</f>
        <v>801982.36</v>
      </c>
      <c r="R22" s="25"/>
      <c r="S22" s="37">
        <v>0</v>
      </c>
      <c r="T22" s="25"/>
      <c r="U22" s="141">
        <f>SUM(U12:U20)</f>
        <v>2246629.7800000003</v>
      </c>
      <c r="V22" s="25"/>
      <c r="W22" s="142">
        <f>SUM(W12:W20)</f>
        <v>0</v>
      </c>
      <c r="X22" s="25"/>
      <c r="Y22" s="142">
        <f>SUM(Y12:Y20)</f>
        <v>0</v>
      </c>
    </row>
    <row r="23" spans="2:26" ht="5.4" customHeight="1" x14ac:dyDescent="0.25">
      <c r="B23" s="137"/>
      <c r="C23" s="137"/>
      <c r="D23" s="137"/>
      <c r="E23" s="138"/>
      <c r="F23" s="138"/>
      <c r="G23" s="138"/>
      <c r="H23" s="138"/>
      <c r="I23" s="138"/>
      <c r="J23" s="139"/>
      <c r="K23" s="139"/>
      <c r="L23" s="137"/>
      <c r="M23" s="139"/>
      <c r="N23" s="139"/>
      <c r="O23" s="139"/>
      <c r="P23" s="137"/>
      <c r="Q23" s="140"/>
      <c r="R23" s="140"/>
      <c r="S23" s="140"/>
      <c r="T23" s="140"/>
      <c r="U23" s="140"/>
      <c r="V23" s="140"/>
      <c r="W23" s="140"/>
      <c r="X23" s="140"/>
      <c r="Y23" s="140"/>
    </row>
    <row r="24" spans="2:26" ht="5.4" customHeight="1" x14ac:dyDescent="0.25">
      <c r="E24" s="2"/>
      <c r="F24" s="2"/>
      <c r="G24" s="2"/>
      <c r="H24" s="2"/>
      <c r="I24" s="2"/>
      <c r="J24" s="5"/>
      <c r="K24" s="5"/>
      <c r="M24" s="5"/>
      <c r="N24" s="5"/>
      <c r="O24" s="5"/>
      <c r="Q24" s="25"/>
      <c r="R24" s="25"/>
      <c r="S24" s="25"/>
      <c r="T24" s="25"/>
      <c r="U24" s="25"/>
      <c r="V24" s="25"/>
      <c r="W24" s="25"/>
      <c r="X24" s="25"/>
      <c r="Y24" s="25"/>
    </row>
    <row r="25" spans="2:26" ht="11.4" customHeight="1" x14ac:dyDescent="0.25">
      <c r="C25" s="10" t="s">
        <v>495</v>
      </c>
      <c r="E25" s="2"/>
      <c r="F25" s="2"/>
      <c r="G25" s="2"/>
      <c r="H25" s="2"/>
      <c r="I25" s="2"/>
      <c r="J25" s="5"/>
      <c r="K25" s="5"/>
      <c r="M25" s="5"/>
      <c r="N25" s="5"/>
      <c r="O25" s="5"/>
      <c r="Q25" s="25"/>
      <c r="R25" s="25"/>
      <c r="S25" s="25"/>
      <c r="T25" s="25"/>
      <c r="U25" s="25"/>
      <c r="V25" s="25"/>
      <c r="W25" s="25"/>
      <c r="X25" s="25"/>
      <c r="Y25" s="25"/>
    </row>
    <row r="26" spans="2:26" ht="11.4" customHeight="1" x14ac:dyDescent="0.25">
      <c r="C26" s="10"/>
      <c r="E26" s="2"/>
      <c r="F26" s="2"/>
      <c r="G26" s="2"/>
      <c r="H26" s="2"/>
      <c r="I26" s="2"/>
      <c r="J26" s="5"/>
      <c r="K26" s="5"/>
      <c r="M26" s="5"/>
      <c r="N26" s="5"/>
      <c r="O26" s="5"/>
      <c r="Q26" s="25"/>
      <c r="R26" s="25"/>
      <c r="S26" s="25"/>
      <c r="T26" s="25"/>
      <c r="U26" s="25"/>
      <c r="V26" s="25"/>
      <c r="W26" s="25"/>
      <c r="X26" s="25"/>
      <c r="Y26" s="25"/>
    </row>
    <row r="27" spans="2:26" ht="9" customHeight="1" x14ac:dyDescent="0.25">
      <c r="E27" s="269" t="s">
        <v>77</v>
      </c>
      <c r="F27" s="269"/>
      <c r="G27" s="269"/>
      <c r="H27" s="269"/>
      <c r="I27" s="269"/>
      <c r="J27" s="271">
        <f>'Gen Fund With Rev'!J213:K213</f>
        <v>59833.22</v>
      </c>
      <c r="K27" s="271"/>
      <c r="M27" s="36">
        <f>'Gen Fund With Rev'!M213</f>
        <v>75884</v>
      </c>
      <c r="N27" s="5"/>
      <c r="O27" s="36">
        <f>'Gen Fund With Rev'!O213</f>
        <v>75884</v>
      </c>
      <c r="Q27" s="37">
        <f>'Gen Fund With Rev'!Q213:R213</f>
        <v>46359.62</v>
      </c>
      <c r="R27" s="25"/>
      <c r="S27" s="39">
        <v>0</v>
      </c>
      <c r="T27" s="25"/>
      <c r="U27" s="37">
        <f>'Gen Fund With Rev'!U213</f>
        <v>76070.8</v>
      </c>
      <c r="V27" s="25"/>
      <c r="W27" s="37">
        <f>'Gen Fund With Rev'!W213</f>
        <v>0</v>
      </c>
      <c r="X27" s="25"/>
      <c r="Y27" s="37">
        <f>'Gen Fund With Rev'!Y213</f>
        <v>0</v>
      </c>
    </row>
    <row r="28" spans="2:26" ht="4.2" customHeight="1" x14ac:dyDescent="0.25">
      <c r="E28" s="2"/>
      <c r="F28" s="2"/>
      <c r="G28" s="2"/>
      <c r="H28" s="2"/>
      <c r="I28" s="2"/>
      <c r="J28" s="5"/>
      <c r="K28" s="5"/>
      <c r="M28" s="5"/>
      <c r="N28" s="5"/>
      <c r="O28" s="5"/>
      <c r="Q28" s="25"/>
      <c r="R28" s="25"/>
      <c r="U28" s="25"/>
      <c r="V28" s="25"/>
      <c r="W28" s="25"/>
      <c r="X28" s="25"/>
      <c r="Y28" s="25"/>
    </row>
    <row r="29" spans="2:26" ht="9" customHeight="1" x14ac:dyDescent="0.25">
      <c r="E29" s="269" t="s">
        <v>79</v>
      </c>
      <c r="F29" s="269"/>
      <c r="G29" s="269"/>
      <c r="H29" s="269"/>
      <c r="I29" s="269"/>
      <c r="J29" s="271">
        <f>'Gen Fund With Rev'!J256:K256</f>
        <v>29883.58</v>
      </c>
      <c r="K29" s="271"/>
      <c r="M29" s="36">
        <f>'Gen Fund With Rev'!M256</f>
        <v>54208</v>
      </c>
      <c r="N29" s="5"/>
      <c r="O29" s="36">
        <f>'Gen Fund With Rev'!O256</f>
        <v>54208</v>
      </c>
      <c r="Q29" s="37">
        <f>'Gen Fund With Rev'!Q256:R256</f>
        <v>31411.870000000003</v>
      </c>
      <c r="R29" s="25"/>
      <c r="S29" s="39">
        <v>0</v>
      </c>
      <c r="T29" s="25"/>
      <c r="U29" s="37">
        <f>'Gen Fund With Rev'!U256</f>
        <v>53627.826999999997</v>
      </c>
      <c r="V29" s="25"/>
      <c r="W29" s="37">
        <f>'Gen Fund With Rev'!W256</f>
        <v>0</v>
      </c>
      <c r="X29" s="25"/>
      <c r="Y29" s="37">
        <f>'Gen Fund With Rev'!Y256</f>
        <v>0</v>
      </c>
    </row>
    <row r="30" spans="2:26" ht="3.6" customHeight="1" x14ac:dyDescent="0.25">
      <c r="E30" s="2"/>
      <c r="F30" s="2"/>
      <c r="G30" s="2"/>
      <c r="H30" s="2"/>
      <c r="I30" s="2"/>
      <c r="J30" s="5"/>
      <c r="K30" s="5"/>
      <c r="M30" s="5"/>
      <c r="N30" s="5"/>
      <c r="O30" s="5"/>
      <c r="Q30" s="25"/>
      <c r="R30" s="25"/>
      <c r="U30" s="25"/>
      <c r="V30" s="5"/>
      <c r="W30" s="25"/>
      <c r="X30" s="5"/>
      <c r="Y30" s="25"/>
    </row>
    <row r="31" spans="2:26" ht="9" customHeight="1" x14ac:dyDescent="0.25">
      <c r="E31" s="269" t="s">
        <v>83</v>
      </c>
      <c r="F31" s="269"/>
      <c r="G31" s="269"/>
      <c r="H31" s="269"/>
      <c r="I31" s="269"/>
      <c r="J31" s="271">
        <f>'Gen Fund With Rev'!J299:K299</f>
        <v>24158.1</v>
      </c>
      <c r="K31" s="271"/>
      <c r="M31" s="36">
        <f>'Gen Fund With Rev'!M299</f>
        <v>38803</v>
      </c>
      <c r="N31" s="5"/>
      <c r="O31" s="36">
        <f>'Gen Fund With Rev'!O299</f>
        <v>38803</v>
      </c>
      <c r="Q31" s="37">
        <f>'Gen Fund With Rev'!Q299:R299</f>
        <v>4103.33</v>
      </c>
      <c r="R31" s="25"/>
      <c r="S31" s="39">
        <v>0</v>
      </c>
      <c r="T31" s="25"/>
      <c r="U31" s="37">
        <f>'Gen Fund With Rev'!U299</f>
        <v>37612.5</v>
      </c>
      <c r="V31" s="25"/>
      <c r="W31" s="37">
        <f>'Gen Fund With Rev'!W299</f>
        <v>0</v>
      </c>
      <c r="X31" s="25"/>
      <c r="Y31" s="37">
        <f>'Gen Fund With Rev'!Y299</f>
        <v>0</v>
      </c>
    </row>
    <row r="32" spans="2:26" ht="4.2" customHeight="1" x14ac:dyDescent="0.25">
      <c r="E32" s="2"/>
      <c r="F32" s="2"/>
      <c r="G32" s="2"/>
      <c r="H32" s="2"/>
      <c r="I32" s="2"/>
      <c r="J32" s="5"/>
      <c r="K32" s="5"/>
      <c r="M32" s="5"/>
      <c r="N32" s="5"/>
      <c r="O32" s="5"/>
      <c r="Q32" s="25"/>
      <c r="R32" s="25"/>
      <c r="U32" s="25"/>
      <c r="V32" s="5"/>
      <c r="W32" s="25"/>
      <c r="X32" s="5"/>
      <c r="Y32" s="25"/>
    </row>
    <row r="33" spans="5:25" ht="9" customHeight="1" x14ac:dyDescent="0.25">
      <c r="E33" s="269" t="s">
        <v>86</v>
      </c>
      <c r="F33" s="269"/>
      <c r="G33" s="269"/>
      <c r="H33" s="269"/>
      <c r="I33" s="269"/>
      <c r="J33" s="271">
        <f>'Gen Fund With Rev'!J331:K331</f>
        <v>31347.72</v>
      </c>
      <c r="K33" s="271"/>
      <c r="M33" s="36">
        <f>'Gen Fund With Rev'!M331</f>
        <v>34243</v>
      </c>
      <c r="N33" s="5"/>
      <c r="O33" s="36">
        <f>'Gen Fund With Rev'!O331</f>
        <v>34243</v>
      </c>
      <c r="Q33" s="37">
        <f>'Gen Fund With Rev'!Q331:R331</f>
        <v>28122.29</v>
      </c>
      <c r="R33" s="25"/>
      <c r="S33" s="39">
        <v>0</v>
      </c>
      <c r="T33" s="25"/>
      <c r="U33" s="37">
        <f>'Gen Fund With Rev'!U331</f>
        <v>36141.800000000003</v>
      </c>
      <c r="V33" s="25"/>
      <c r="W33" s="37">
        <f>'Gen Fund With Rev'!W331</f>
        <v>0</v>
      </c>
      <c r="X33" s="25"/>
      <c r="Y33" s="37">
        <f>'Gen Fund With Rev'!Y331</f>
        <v>0</v>
      </c>
    </row>
    <row r="34" spans="5:25" ht="4.2" customHeight="1" x14ac:dyDescent="0.25"/>
    <row r="35" spans="5:25" ht="9" customHeight="1" x14ac:dyDescent="0.25">
      <c r="E35" s="269" t="s">
        <v>89</v>
      </c>
      <c r="F35" s="269"/>
      <c r="G35" s="269"/>
      <c r="H35" s="269"/>
      <c r="I35" s="269"/>
      <c r="J35" s="271">
        <f>'Gen Fund With Rev'!J339:K339</f>
        <v>49219</v>
      </c>
      <c r="K35" s="271"/>
      <c r="M35" s="36">
        <f>'Gen Fund With Rev'!M339</f>
        <v>60000</v>
      </c>
      <c r="N35" s="5"/>
      <c r="O35" s="36">
        <f>'Gen Fund With Rev'!O339</f>
        <v>60000</v>
      </c>
      <c r="Q35" s="37">
        <f>'Gen Fund With Rev'!Q339:R339</f>
        <v>60527.68</v>
      </c>
      <c r="R35" s="25"/>
      <c r="S35" s="39">
        <v>0</v>
      </c>
      <c r="T35" s="25"/>
      <c r="U35" s="37">
        <f>'Gen Fund With Rev'!U339</f>
        <v>60000</v>
      </c>
      <c r="V35" s="25"/>
      <c r="W35" s="37">
        <f>'Gen Fund With Rev'!W339</f>
        <v>0</v>
      </c>
      <c r="X35" s="25"/>
      <c r="Y35" s="37">
        <f>'Gen Fund With Rev'!Y339</f>
        <v>0</v>
      </c>
    </row>
    <row r="36" spans="5:25" ht="4.2" customHeight="1" x14ac:dyDescent="0.25"/>
    <row r="37" spans="5:25" ht="9" customHeight="1" x14ac:dyDescent="0.25">
      <c r="E37" s="269" t="s">
        <v>91</v>
      </c>
      <c r="F37" s="269"/>
      <c r="G37" s="269"/>
      <c r="H37" s="269"/>
      <c r="I37" s="269"/>
      <c r="J37" s="271">
        <f>'Gen Fund With Rev'!J380:K380</f>
        <v>53572.14</v>
      </c>
      <c r="K37" s="271"/>
      <c r="M37" s="36">
        <f>'Gen Fund With Rev'!M380</f>
        <v>66344</v>
      </c>
      <c r="N37" s="5"/>
      <c r="O37" s="36">
        <f>'Gen Fund With Rev'!O380</f>
        <v>66344</v>
      </c>
      <c r="Q37" s="37">
        <f>'Gen Fund With Rev'!Q380:R380</f>
        <v>50398.360000000008</v>
      </c>
      <c r="R37" s="25"/>
      <c r="S37" s="39">
        <v>0</v>
      </c>
      <c r="T37" s="25"/>
      <c r="U37" s="37">
        <f>'Gen Fund With Rev'!U380</f>
        <v>61463.342499999999</v>
      </c>
      <c r="V37" s="25"/>
      <c r="W37" s="37">
        <f>'Gen Fund With Rev'!W380</f>
        <v>0</v>
      </c>
      <c r="X37" s="25"/>
      <c r="Y37" s="37">
        <f>'Gen Fund With Rev'!Y380</f>
        <v>0</v>
      </c>
    </row>
    <row r="38" spans="5:25" ht="4.2" customHeight="1" x14ac:dyDescent="0.25"/>
    <row r="39" spans="5:25" ht="9" customHeight="1" x14ac:dyDescent="0.25">
      <c r="E39" s="269" t="s">
        <v>93</v>
      </c>
      <c r="F39" s="269"/>
      <c r="G39" s="269"/>
      <c r="H39" s="269"/>
      <c r="I39" s="269"/>
      <c r="J39" s="271">
        <f>'Gen Fund With Rev'!J420:K420</f>
        <v>1641.77</v>
      </c>
      <c r="K39" s="271"/>
      <c r="M39" s="36">
        <f>'Gen Fund With Rev'!M420</f>
        <v>3050</v>
      </c>
      <c r="N39" s="5"/>
      <c r="O39" s="36">
        <f>'Gen Fund With Rev'!O420</f>
        <v>3050</v>
      </c>
      <c r="Q39" s="37">
        <f>'Gen Fund With Rev'!Q420:R420</f>
        <v>989.97</v>
      </c>
      <c r="R39" s="25"/>
      <c r="S39" s="39">
        <v>0</v>
      </c>
      <c r="T39" s="25"/>
      <c r="U39" s="37">
        <f>'Gen Fund With Rev'!U420</f>
        <v>3049.45</v>
      </c>
      <c r="V39" s="25"/>
      <c r="W39" s="37">
        <f>'Gen Fund With Rev'!W420</f>
        <v>0</v>
      </c>
      <c r="X39" s="25"/>
      <c r="Y39" s="37">
        <f>'Gen Fund With Rev'!Y420</f>
        <v>0</v>
      </c>
    </row>
    <row r="40" spans="5:25" ht="4.2" customHeight="1" x14ac:dyDescent="0.25"/>
    <row r="41" spans="5:25" ht="9" customHeight="1" x14ac:dyDescent="0.25">
      <c r="E41" s="269" t="s">
        <v>95</v>
      </c>
      <c r="F41" s="269"/>
      <c r="G41" s="269"/>
      <c r="H41" s="269"/>
      <c r="I41" s="269"/>
      <c r="J41" s="271">
        <f>'Gen Fund With Rev'!J464:K464</f>
        <v>52775.11</v>
      </c>
      <c r="K41" s="271"/>
      <c r="M41" s="36">
        <f>'Gen Fund With Rev'!M464</f>
        <v>62021</v>
      </c>
      <c r="N41" s="5"/>
      <c r="O41" s="36">
        <f>'Gen Fund With Rev'!O464</f>
        <v>62021</v>
      </c>
      <c r="Q41" s="37">
        <f>'Gen Fund With Rev'!Q464:R464</f>
        <v>49333.340000000004</v>
      </c>
      <c r="R41" s="25"/>
      <c r="S41" s="39">
        <v>0</v>
      </c>
      <c r="T41" s="25"/>
      <c r="U41" s="37">
        <f>'Gen Fund With Rev'!U464</f>
        <v>61895.201999999997</v>
      </c>
      <c r="V41" s="25"/>
      <c r="W41" s="37">
        <f>'Gen Fund With Rev'!W464</f>
        <v>0</v>
      </c>
      <c r="X41" s="25"/>
      <c r="Y41" s="37">
        <f>'Gen Fund With Rev'!Y464</f>
        <v>0</v>
      </c>
    </row>
    <row r="42" spans="5:25" ht="4.2" customHeight="1" x14ac:dyDescent="0.25"/>
    <row r="43" spans="5:25" ht="9" customHeight="1" x14ac:dyDescent="0.25">
      <c r="E43" s="269" t="s">
        <v>108</v>
      </c>
      <c r="F43" s="269"/>
      <c r="G43" s="269"/>
      <c r="H43" s="269"/>
      <c r="I43" s="269"/>
      <c r="J43" s="271">
        <f>'Gen Fund With Rev'!J516:K516</f>
        <v>24536.41</v>
      </c>
      <c r="K43" s="271"/>
      <c r="M43" s="36">
        <f>'Gen Fund With Rev'!M516</f>
        <v>29910</v>
      </c>
      <c r="N43" s="5"/>
      <c r="O43" s="36">
        <f>'Gen Fund With Rev'!O516</f>
        <v>29910</v>
      </c>
      <c r="Q43" s="37">
        <f>'Gen Fund With Rev'!Q516:R516</f>
        <v>17538.939999999999</v>
      </c>
      <c r="R43" s="25"/>
      <c r="S43" s="39">
        <v>0</v>
      </c>
      <c r="T43" s="25"/>
      <c r="U43" s="37">
        <f>'Gen Fund With Rev'!U516</f>
        <v>42222</v>
      </c>
      <c r="V43" s="25"/>
      <c r="W43" s="37">
        <f>'Gen Fund With Rev'!W516</f>
        <v>0</v>
      </c>
      <c r="X43" s="25"/>
      <c r="Y43" s="37">
        <f>'Gen Fund With Rev'!Y516</f>
        <v>0</v>
      </c>
    </row>
    <row r="44" spans="5:25" ht="4.2" customHeight="1" x14ac:dyDescent="0.25"/>
    <row r="45" spans="5:25" ht="9" customHeight="1" x14ac:dyDescent="0.25">
      <c r="E45" s="269" t="s">
        <v>111</v>
      </c>
      <c r="F45" s="269"/>
      <c r="G45" s="269"/>
      <c r="H45" s="269"/>
      <c r="I45" s="269"/>
      <c r="J45" s="271">
        <f>'Gen Fund With Rev'!J548:K548</f>
        <v>27192.73</v>
      </c>
      <c r="K45" s="271"/>
      <c r="M45" s="36">
        <f>'Gen Fund With Rev'!M548</f>
        <v>49538</v>
      </c>
      <c r="N45" s="5"/>
      <c r="O45" s="36">
        <f>'Gen Fund With Rev'!O548</f>
        <v>49538</v>
      </c>
      <c r="Q45" s="37">
        <f>'Gen Fund With Rev'!Q548:R548</f>
        <v>5873.33</v>
      </c>
      <c r="R45" s="25"/>
      <c r="S45" s="39">
        <v>0</v>
      </c>
      <c r="T45" s="25"/>
      <c r="U45" s="37">
        <f>'Gen Fund With Rev'!U548</f>
        <v>32538.25</v>
      </c>
      <c r="V45" s="25"/>
      <c r="W45" s="37">
        <f>'Gen Fund With Rev'!W548</f>
        <v>0</v>
      </c>
      <c r="X45" s="25"/>
      <c r="Y45" s="37">
        <f>'Gen Fund With Rev'!Y548</f>
        <v>0</v>
      </c>
    </row>
    <row r="46" spans="5:25" ht="4.2" customHeight="1" x14ac:dyDescent="0.25"/>
    <row r="47" spans="5:25" ht="9" customHeight="1" x14ac:dyDescent="0.25">
      <c r="E47" s="269" t="s">
        <v>113</v>
      </c>
      <c r="F47" s="269"/>
      <c r="G47" s="269"/>
      <c r="H47" s="269"/>
      <c r="I47" s="269"/>
      <c r="J47" s="271">
        <f>'Gen Fund With Rev'!J594:K594</f>
        <v>15845.96</v>
      </c>
      <c r="K47" s="271"/>
      <c r="M47" s="36">
        <f>'Gen Fund With Rev'!M594</f>
        <v>64436</v>
      </c>
      <c r="N47" s="5"/>
      <c r="O47" s="36">
        <f>'Gen Fund With Rev'!O594</f>
        <v>97922</v>
      </c>
      <c r="Q47" s="37">
        <f>'Gen Fund With Rev'!Q594:R594</f>
        <v>58822.720000000001</v>
      </c>
      <c r="R47" s="25"/>
      <c r="S47" s="39">
        <v>0</v>
      </c>
      <c r="T47" s="25"/>
      <c r="U47" s="37">
        <f>'Gen Fund With Rev'!U594</f>
        <v>74144.75</v>
      </c>
      <c r="V47" s="25"/>
      <c r="W47" s="37">
        <f>'Gen Fund With Rev'!W594</f>
        <v>0</v>
      </c>
      <c r="X47" s="25"/>
      <c r="Y47" s="37">
        <f>'Gen Fund With Rev'!Y594</f>
        <v>0</v>
      </c>
    </row>
    <row r="48" spans="5:25" ht="4.2" customHeight="1" x14ac:dyDescent="0.25"/>
    <row r="49" spans="5:27" ht="9" customHeight="1" x14ac:dyDescent="0.25">
      <c r="E49" s="269" t="s">
        <v>116</v>
      </c>
      <c r="F49" s="269"/>
      <c r="G49" s="269"/>
      <c r="H49" s="269"/>
      <c r="I49" s="269"/>
      <c r="J49" s="271">
        <f>'Gen Fund With Rev'!J646:K646</f>
        <v>17273.79</v>
      </c>
      <c r="K49" s="271"/>
      <c r="M49" s="36">
        <f>'Gen Fund With Rev'!M646</f>
        <v>33970</v>
      </c>
      <c r="N49" s="5"/>
      <c r="O49" s="36">
        <f>'Gen Fund With Rev'!O646</f>
        <v>33970</v>
      </c>
      <c r="Q49" s="37">
        <f>'Gen Fund With Rev'!Q646:R646</f>
        <v>18440.23</v>
      </c>
      <c r="R49" s="25"/>
      <c r="S49" s="39">
        <v>0</v>
      </c>
      <c r="T49" s="25"/>
      <c r="U49" s="37">
        <f>'Gen Fund With Rev'!U646</f>
        <v>50950</v>
      </c>
      <c r="V49" s="25"/>
      <c r="W49" s="37">
        <f>'Gen Fund With Rev'!W646</f>
        <v>0</v>
      </c>
      <c r="X49" s="25"/>
      <c r="Y49" s="37">
        <f>'Gen Fund With Rev'!Y646</f>
        <v>0</v>
      </c>
    </row>
    <row r="50" spans="5:27" ht="4.2" customHeight="1" x14ac:dyDescent="0.25"/>
    <row r="51" spans="5:27" ht="9" customHeight="1" x14ac:dyDescent="0.25">
      <c r="E51" s="269" t="s">
        <v>118</v>
      </c>
      <c r="F51" s="269"/>
      <c r="G51" s="269"/>
      <c r="H51" s="269"/>
      <c r="I51" s="269"/>
      <c r="J51" s="271">
        <f>'Gen Fund With Rev'!J678:K678</f>
        <v>1559.69</v>
      </c>
      <c r="K51" s="271"/>
      <c r="M51" s="36">
        <f>'Gen Fund With Rev'!M678</f>
        <v>5633</v>
      </c>
      <c r="N51" s="5"/>
      <c r="O51" s="36">
        <f>'Gen Fund With Rev'!O678</f>
        <v>5633</v>
      </c>
      <c r="Q51" s="37">
        <f>'Gen Fund With Rev'!Q678:R678</f>
        <v>1625.8000000000002</v>
      </c>
      <c r="R51" s="25"/>
      <c r="S51" s="39">
        <v>0</v>
      </c>
      <c r="T51" s="25"/>
      <c r="U51" s="37">
        <f>'Gen Fund With Rev'!U678</f>
        <v>4879.5</v>
      </c>
      <c r="V51" s="25"/>
      <c r="W51" s="37">
        <f>'Gen Fund With Rev'!W683</f>
        <v>0</v>
      </c>
      <c r="X51" s="25"/>
      <c r="Y51" s="37">
        <f>'Gen Fund With Rev'!Y683</f>
        <v>0</v>
      </c>
    </row>
    <row r="52" spans="5:27" ht="4.2" customHeight="1" x14ac:dyDescent="0.25"/>
    <row r="53" spans="5:27" ht="9" customHeight="1" x14ac:dyDescent="0.25">
      <c r="E53" s="269" t="s">
        <v>120</v>
      </c>
      <c r="F53" s="269"/>
      <c r="G53" s="269"/>
      <c r="H53" s="269"/>
      <c r="I53" s="269"/>
      <c r="J53" s="271">
        <f>'Gen Fund With Rev'!J722:K722</f>
        <v>1507.52</v>
      </c>
      <c r="K53" s="271"/>
      <c r="M53" s="36">
        <f>'Gen Fund With Rev'!M722</f>
        <v>10604</v>
      </c>
      <c r="N53" s="5"/>
      <c r="O53" s="36">
        <f>'Gen Fund With Rev'!O722</f>
        <v>10604</v>
      </c>
      <c r="Q53" s="37">
        <f>'Gen Fund With Rev'!Q722:R722</f>
        <v>2603.31</v>
      </c>
      <c r="R53" s="25"/>
      <c r="S53" s="39">
        <v>0</v>
      </c>
      <c r="T53" s="25"/>
      <c r="U53" s="37">
        <f>'Gen Fund With Rev'!U722</f>
        <v>9299.7999999999993</v>
      </c>
      <c r="V53" s="25"/>
      <c r="W53" s="37">
        <f>'Gen Fund With Rev'!W722</f>
        <v>0</v>
      </c>
      <c r="X53" s="25"/>
      <c r="Y53" s="37">
        <f>'Gen Fund With Rev'!Y722</f>
        <v>0</v>
      </c>
    </row>
    <row r="54" spans="5:27" ht="4.2" customHeight="1" x14ac:dyDescent="0.25">
      <c r="E54" s="2"/>
      <c r="F54" s="2"/>
      <c r="G54" s="2"/>
      <c r="H54" s="2"/>
      <c r="I54" s="2"/>
      <c r="J54" s="5"/>
      <c r="K54" s="5"/>
      <c r="M54" s="5"/>
      <c r="N54" s="5"/>
      <c r="O54" s="5"/>
      <c r="Q54" s="25"/>
      <c r="R54" s="25"/>
      <c r="U54" s="25"/>
      <c r="V54" s="5"/>
      <c r="W54" s="25"/>
      <c r="X54" s="5"/>
      <c r="Y54" s="25"/>
    </row>
    <row r="55" spans="5:27" ht="9" customHeight="1" x14ac:dyDescent="0.25">
      <c r="E55" s="269" t="s">
        <v>129</v>
      </c>
      <c r="F55" s="269"/>
      <c r="G55" s="269"/>
      <c r="H55" s="269"/>
      <c r="I55" s="269"/>
      <c r="J55" s="271">
        <f>'Gen Fund With Rev'!J762:K762</f>
        <v>13209.92</v>
      </c>
      <c r="K55" s="271"/>
      <c r="M55" s="36">
        <f>'Gen Fund With Rev'!M762</f>
        <v>17500</v>
      </c>
      <c r="N55" s="5"/>
      <c r="O55" s="36">
        <f>'Gen Fund With Rev'!O762</f>
        <v>17500</v>
      </c>
      <c r="Q55" s="37">
        <f>'Gen Fund With Rev'!Q762:R762</f>
        <v>10611.33</v>
      </c>
      <c r="R55" s="25"/>
      <c r="S55" s="39">
        <v>0</v>
      </c>
      <c r="T55" s="25"/>
      <c r="U55" s="37">
        <f>'Gen Fund With Rev'!U762</f>
        <v>20000</v>
      </c>
      <c r="V55" s="25"/>
      <c r="W55" s="37">
        <f>'Gen Fund With Rev'!W770</f>
        <v>0</v>
      </c>
      <c r="X55" s="25"/>
      <c r="Y55" s="37">
        <f>'Gen Fund With Rev'!Y770</f>
        <v>0</v>
      </c>
    </row>
    <row r="56" spans="5:27" ht="4.2" customHeight="1" x14ac:dyDescent="0.25"/>
    <row r="57" spans="5:27" ht="9" customHeight="1" x14ac:dyDescent="0.25">
      <c r="E57" s="269" t="s">
        <v>132</v>
      </c>
      <c r="F57" s="269"/>
      <c r="G57" s="269"/>
      <c r="H57" s="269"/>
      <c r="I57" s="269"/>
      <c r="J57" s="271">
        <f>'Gen Fund With Rev'!J770:K770</f>
        <v>0</v>
      </c>
      <c r="K57" s="271"/>
      <c r="M57" s="36">
        <f>'Gen Fund With Rev'!M770</f>
        <v>20000</v>
      </c>
      <c r="N57" s="5"/>
      <c r="O57" s="36">
        <f>'Gen Fund With Rev'!O770</f>
        <v>17200</v>
      </c>
      <c r="Q57" s="37">
        <f>'Gen Fund With Rev'!Q770:R770</f>
        <v>0</v>
      </c>
      <c r="R57" s="25"/>
      <c r="S57" s="39">
        <v>0</v>
      </c>
      <c r="T57" s="25"/>
      <c r="U57" s="37">
        <f>'Gen Fund With Rev'!U770</f>
        <v>20000</v>
      </c>
      <c r="V57" s="25"/>
      <c r="W57" s="37">
        <f>'Gen Fund With Rev'!W770</f>
        <v>0</v>
      </c>
      <c r="X57" s="25"/>
      <c r="Y57" s="37">
        <f>'Gen Fund With Rev'!Y770</f>
        <v>0</v>
      </c>
    </row>
    <row r="58" spans="5:27" ht="4.2" customHeight="1" x14ac:dyDescent="0.25"/>
    <row r="59" spans="5:27" ht="9" customHeight="1" x14ac:dyDescent="0.25">
      <c r="E59" s="269" t="s">
        <v>135</v>
      </c>
      <c r="F59" s="269"/>
      <c r="G59" s="269"/>
      <c r="H59" s="269"/>
      <c r="I59" s="269"/>
      <c r="J59" s="271">
        <f>'Gen Fund With Rev'!J781:K781</f>
        <v>0</v>
      </c>
      <c r="K59" s="271"/>
      <c r="M59" s="36">
        <f>'Gen Fund With Rev'!M781</f>
        <v>85000</v>
      </c>
      <c r="N59" s="5"/>
      <c r="O59" s="36">
        <f>'Gen Fund With Rev'!O781</f>
        <v>54514</v>
      </c>
      <c r="Q59" s="37">
        <f>'Gen Fund With Rev'!Q781:R781</f>
        <v>0</v>
      </c>
      <c r="R59" s="25"/>
      <c r="S59" s="39">
        <v>0</v>
      </c>
      <c r="T59" s="25"/>
      <c r="U59" s="37">
        <f>'Gen Fund With Rev'!U781</f>
        <v>0</v>
      </c>
      <c r="V59" s="25"/>
      <c r="W59" s="37">
        <f>'Gen Fund With Rev'!W781</f>
        <v>0</v>
      </c>
      <c r="X59" s="25"/>
      <c r="Y59" s="37">
        <f>'Gen Fund With Rev'!Y781</f>
        <v>0</v>
      </c>
      <c r="AA59" s="10"/>
    </row>
    <row r="60" spans="5:27" ht="4.2" customHeight="1" x14ac:dyDescent="0.25">
      <c r="E60" s="2"/>
      <c r="F60" s="2"/>
      <c r="G60" s="2"/>
      <c r="H60" s="2"/>
      <c r="I60" s="2"/>
      <c r="J60" s="5"/>
      <c r="K60" s="5"/>
      <c r="M60" s="5"/>
      <c r="N60" s="5"/>
      <c r="O60" s="5"/>
      <c r="Q60" s="5"/>
      <c r="R60" s="5"/>
      <c r="U60" s="5"/>
      <c r="V60" s="5"/>
      <c r="W60" s="5"/>
      <c r="X60" s="5"/>
      <c r="Y60" s="25"/>
      <c r="AA60" s="10"/>
    </row>
    <row r="61" spans="5:27" ht="9" customHeight="1" x14ac:dyDescent="0.25">
      <c r="E61" s="269" t="s">
        <v>138</v>
      </c>
      <c r="F61" s="269"/>
      <c r="G61" s="269"/>
      <c r="H61" s="269"/>
      <c r="I61" s="269"/>
      <c r="J61" s="271">
        <f>'Gen Fund With Rev'!J794:K794</f>
        <v>160200</v>
      </c>
      <c r="K61" s="271"/>
      <c r="M61" s="36">
        <f>'Gen Fund With Rev'!M794</f>
        <v>756676</v>
      </c>
      <c r="N61" s="5"/>
      <c r="O61" s="5">
        <f>'Gen Fund With Rev'!N794:O794</f>
        <v>756676</v>
      </c>
      <c r="Q61" s="37">
        <f>'Gen Fund With Rev'!Q794:R794</f>
        <v>0</v>
      </c>
      <c r="R61" s="25"/>
      <c r="S61" s="39">
        <v>0</v>
      </c>
      <c r="T61" s="25"/>
      <c r="U61" s="37">
        <f>'Gen Fund With Rev'!U794</f>
        <v>535000</v>
      </c>
      <c r="V61" s="25"/>
      <c r="W61" s="37">
        <f>'Gen Fund With Rev'!W794</f>
        <v>0</v>
      </c>
      <c r="X61" s="25"/>
      <c r="Y61" s="37">
        <f>'Gen Fund With Rev'!Y794</f>
        <v>0</v>
      </c>
    </row>
    <row r="62" spans="5:27" ht="3.6" customHeight="1" x14ac:dyDescent="0.25">
      <c r="E62" s="2"/>
      <c r="F62" s="2"/>
      <c r="G62" s="2"/>
      <c r="H62" s="2"/>
      <c r="I62" s="2"/>
      <c r="J62" s="6"/>
      <c r="K62" s="6"/>
      <c r="M62" s="6"/>
      <c r="N62" s="5"/>
      <c r="O62" s="6"/>
      <c r="Q62" s="23"/>
      <c r="R62" s="25"/>
      <c r="S62" s="6"/>
      <c r="T62" s="5"/>
      <c r="U62" s="23"/>
      <c r="V62" s="5"/>
      <c r="W62" s="23"/>
      <c r="X62" s="5"/>
      <c r="Y62" s="23"/>
    </row>
    <row r="63" spans="5:27" ht="9" customHeight="1" x14ac:dyDescent="0.25">
      <c r="E63" s="2" t="s">
        <v>261</v>
      </c>
      <c r="F63" s="2"/>
      <c r="G63" s="2"/>
      <c r="H63" s="2"/>
      <c r="I63" s="2"/>
      <c r="J63" s="271">
        <f>'Road Fund'!J58:K58</f>
        <v>31515.439999999999</v>
      </c>
      <c r="K63" s="271"/>
      <c r="M63" s="36">
        <f>'Road Fund'!M58</f>
        <v>48000</v>
      </c>
      <c r="N63" s="5"/>
      <c r="O63" s="5">
        <f>'Road Fund'!N58:O58</f>
        <v>48000</v>
      </c>
      <c r="Q63" s="37">
        <f>'Road Fund'!Q58:R58</f>
        <v>35802.46</v>
      </c>
      <c r="R63" s="25"/>
      <c r="S63" s="39">
        <v>0</v>
      </c>
      <c r="T63" s="25"/>
      <c r="U63" s="37">
        <f>'Road Fund'!U58</f>
        <v>42500</v>
      </c>
      <c r="V63" s="25"/>
      <c r="W63" s="37">
        <f>'Road Fund'!W58</f>
        <v>0</v>
      </c>
      <c r="X63" s="25"/>
      <c r="Y63" s="37">
        <f>'Road Fund'!Y58</f>
        <v>0</v>
      </c>
    </row>
    <row r="64" spans="5:27" ht="4.2" customHeight="1" x14ac:dyDescent="0.25">
      <c r="E64" s="2"/>
      <c r="F64" s="2"/>
      <c r="G64" s="2"/>
      <c r="H64" s="2"/>
      <c r="I64" s="2"/>
      <c r="J64" s="6"/>
      <c r="K64" s="6"/>
      <c r="M64" s="6"/>
      <c r="N64" s="5"/>
      <c r="O64" s="6"/>
      <c r="Q64" s="23"/>
      <c r="R64" s="25"/>
      <c r="S64" s="6"/>
      <c r="T64" s="5"/>
      <c r="U64" s="23"/>
      <c r="V64" s="5"/>
      <c r="W64" s="23"/>
      <c r="X64" s="5"/>
      <c r="Y64" s="23"/>
    </row>
    <row r="65" spans="5:26" ht="9" customHeight="1" x14ac:dyDescent="0.25">
      <c r="E65" s="2" t="s">
        <v>262</v>
      </c>
      <c r="F65" s="2"/>
      <c r="G65" s="2"/>
      <c r="H65" s="2"/>
      <c r="I65" s="2"/>
      <c r="J65" s="272">
        <f>'Road Repair Fund'!J50:K50</f>
        <v>0</v>
      </c>
      <c r="K65" s="272"/>
      <c r="L65" s="266"/>
      <c r="M65" s="265">
        <f>'Road Repair Fund'!M50</f>
        <v>-399500</v>
      </c>
      <c r="N65" s="126"/>
      <c r="O65" s="126">
        <f>'Road Repair Fund'!O50:O50</f>
        <v>-399500</v>
      </c>
      <c r="P65" s="266"/>
      <c r="Q65" s="267">
        <f>'Road Repair Fund'!Q50:R50</f>
        <v>0</v>
      </c>
      <c r="R65" s="45"/>
      <c r="S65" s="268">
        <v>0</v>
      </c>
      <c r="T65" s="45"/>
      <c r="U65" s="267">
        <f>'Road Repair Fund'!U50</f>
        <v>405000</v>
      </c>
      <c r="V65" s="45"/>
      <c r="W65" s="267">
        <f>'Road Repair Fund'!W50</f>
        <v>0</v>
      </c>
      <c r="X65" s="45"/>
      <c r="Y65" s="267">
        <f>'Road Repair Fund'!Y50</f>
        <v>0</v>
      </c>
    </row>
    <row r="66" spans="5:26" ht="4.2" customHeight="1" x14ac:dyDescent="0.25">
      <c r="E66" s="2"/>
      <c r="F66" s="2"/>
      <c r="G66" s="2"/>
      <c r="H66" s="2"/>
      <c r="I66" s="2"/>
      <c r="J66" s="6"/>
      <c r="K66" s="6"/>
      <c r="M66" s="6"/>
      <c r="N66" s="5"/>
      <c r="O66" s="6"/>
      <c r="Q66" s="23"/>
      <c r="R66" s="25"/>
      <c r="S66" s="6"/>
      <c r="T66" s="5"/>
      <c r="U66" s="23"/>
      <c r="V66" s="5"/>
      <c r="W66" s="23"/>
      <c r="X66" s="5"/>
      <c r="Y66" s="23"/>
    </row>
    <row r="67" spans="5:26" ht="9" customHeight="1" x14ac:dyDescent="0.25">
      <c r="E67" s="2" t="s">
        <v>263</v>
      </c>
      <c r="F67" s="2"/>
      <c r="G67" s="2"/>
      <c r="H67" s="2"/>
      <c r="I67" s="2"/>
      <c r="J67" s="271">
        <f>'Fire Fund'!J285:K285</f>
        <v>198037.55</v>
      </c>
      <c r="K67" s="271"/>
      <c r="M67" s="36">
        <f>'Fire Fund'!M285</f>
        <v>414332</v>
      </c>
      <c r="N67" s="5"/>
      <c r="O67" s="5">
        <f>'Fire Fund'!O285</f>
        <v>414332</v>
      </c>
      <c r="P67" s="5"/>
      <c r="Q67" s="37">
        <f>'Fire Fund'!Q285:R285</f>
        <v>200502.11000000002</v>
      </c>
      <c r="R67" s="25"/>
      <c r="S67" s="39">
        <v>0</v>
      </c>
      <c r="T67" s="25"/>
      <c r="U67" s="37">
        <f>'Fire Fund'!U285</f>
        <v>518704.51166000002</v>
      </c>
      <c r="V67" s="25"/>
      <c r="W67" s="37">
        <f>'Fire Fund'!W285</f>
        <v>0</v>
      </c>
      <c r="X67" s="25"/>
      <c r="Y67" s="37">
        <f>'Fire Fund'!Y285</f>
        <v>0</v>
      </c>
    </row>
    <row r="68" spans="5:26" ht="4.2" customHeight="1" x14ac:dyDescent="0.25">
      <c r="E68" s="2"/>
      <c r="F68" s="2"/>
      <c r="G68" s="2"/>
      <c r="H68" s="2"/>
      <c r="I68" s="2"/>
      <c r="J68" s="6"/>
      <c r="K68" s="6"/>
      <c r="M68" s="6"/>
      <c r="N68" s="5"/>
      <c r="O68" s="6"/>
      <c r="Q68" s="23"/>
      <c r="R68" s="25"/>
      <c r="S68" s="6"/>
      <c r="T68" s="5"/>
      <c r="U68" s="23"/>
      <c r="V68" s="5"/>
      <c r="W68" s="23"/>
      <c r="X68" s="5"/>
      <c r="Y68" s="23"/>
    </row>
    <row r="69" spans="5:26" ht="9" customHeight="1" x14ac:dyDescent="0.25">
      <c r="E69" s="2" t="s">
        <v>264</v>
      </c>
      <c r="F69" s="2"/>
      <c r="G69" s="2"/>
      <c r="H69" s="2"/>
      <c r="I69" s="2"/>
      <c r="J69" s="271">
        <f>'Park Fund'!J258:K258</f>
        <v>513002.86</v>
      </c>
      <c r="K69" s="271"/>
      <c r="M69" s="36">
        <f>'Park Fund'!M258</f>
        <v>1092451</v>
      </c>
      <c r="N69" s="5"/>
      <c r="O69" s="5">
        <f>'Park Fund'!O258</f>
        <v>1092451</v>
      </c>
      <c r="Q69" s="37">
        <f>'Park Fund'!Q258:R258</f>
        <v>682320.83000000007</v>
      </c>
      <c r="R69" s="25"/>
      <c r="S69" s="39">
        <v>0</v>
      </c>
      <c r="T69" s="25"/>
      <c r="U69" s="37">
        <f>'Park Fund'!U258</f>
        <v>1001724.145</v>
      </c>
      <c r="V69" s="25"/>
      <c r="W69" s="37">
        <f>'Park Fund'!W258</f>
        <v>0</v>
      </c>
      <c r="X69" s="25"/>
      <c r="Y69" s="37">
        <f>'Park Fund'!Y258</f>
        <v>0</v>
      </c>
    </row>
    <row r="70" spans="5:26" ht="4.2" customHeight="1" x14ac:dyDescent="0.25">
      <c r="E70" s="2"/>
      <c r="F70" s="2"/>
      <c r="G70" s="2"/>
      <c r="H70" s="2"/>
      <c r="I70" s="2"/>
      <c r="J70" s="5"/>
      <c r="K70" s="5"/>
      <c r="M70" s="5"/>
      <c r="N70" s="5"/>
      <c r="O70" s="5"/>
      <c r="Q70" s="25"/>
      <c r="R70" s="25"/>
      <c r="S70" s="25"/>
      <c r="T70" s="25"/>
      <c r="U70" s="25"/>
      <c r="V70" s="25"/>
      <c r="W70" s="25"/>
      <c r="X70" s="25"/>
      <c r="Y70" s="25"/>
    </row>
    <row r="71" spans="5:26" ht="9" customHeight="1" x14ac:dyDescent="0.25">
      <c r="E71" s="2" t="s">
        <v>265</v>
      </c>
      <c r="F71" s="2"/>
      <c r="G71" s="2"/>
      <c r="H71" s="2"/>
      <c r="I71" s="2"/>
      <c r="J71" s="271">
        <f>'Recreation Fund'!J160:K160</f>
        <v>85608.639999999999</v>
      </c>
      <c r="K71" s="271"/>
      <c r="M71" s="36">
        <f>'Recreation Fund'!M160</f>
        <v>239332</v>
      </c>
      <c r="N71" s="5"/>
      <c r="O71" s="5">
        <f>'Recreation Fund'!O160</f>
        <v>239330</v>
      </c>
      <c r="Q71" s="37">
        <f>'Recreation Fund'!Q160:R160</f>
        <v>26511.91</v>
      </c>
      <c r="R71" s="25"/>
      <c r="S71" s="39">
        <v>0</v>
      </c>
      <c r="T71" s="25"/>
      <c r="U71" s="37">
        <f>'Recreation Fund'!U160</f>
        <v>230191</v>
      </c>
      <c r="V71" s="25"/>
      <c r="W71" s="37">
        <f>'Recreation Fund'!W160</f>
        <v>0</v>
      </c>
      <c r="X71" s="25"/>
      <c r="Y71" s="37">
        <f>'Recreation Fund'!Y160</f>
        <v>0</v>
      </c>
    </row>
    <row r="72" spans="5:26" ht="4.2" customHeight="1" x14ac:dyDescent="0.25">
      <c r="E72" s="2"/>
      <c r="F72" s="2"/>
      <c r="G72" s="2"/>
      <c r="H72" s="2"/>
      <c r="I72" s="2"/>
      <c r="J72" s="6"/>
      <c r="K72" s="6"/>
      <c r="M72" s="6"/>
      <c r="N72" s="5"/>
      <c r="O72" s="6"/>
      <c r="Q72" s="23"/>
      <c r="R72" s="25"/>
      <c r="S72" s="5"/>
      <c r="T72" s="5"/>
      <c r="U72" s="23"/>
      <c r="V72" s="5"/>
      <c r="W72" s="23"/>
      <c r="X72" s="5"/>
      <c r="Y72" s="23"/>
    </row>
    <row r="73" spans="5:26" ht="9" customHeight="1" x14ac:dyDescent="0.25">
      <c r="E73" s="2" t="s">
        <v>266</v>
      </c>
      <c r="F73" s="2"/>
      <c r="G73" s="2"/>
      <c r="H73" s="2"/>
      <c r="I73" s="2"/>
      <c r="J73" s="271">
        <f>'Ambulance Fund'!J230:K230</f>
        <v>302420.21999999997</v>
      </c>
      <c r="K73" s="271"/>
      <c r="M73" s="36">
        <f>'Ambulance Fund'!M230</f>
        <v>310050</v>
      </c>
      <c r="N73" s="5"/>
      <c r="O73" s="5">
        <f>'Ambulance Fund'!O230</f>
        <v>310050</v>
      </c>
      <c r="Q73" s="37">
        <f>'Ambulance Fund'!Q230:R230</f>
        <v>330629.98000000004</v>
      </c>
      <c r="R73" s="25"/>
      <c r="S73" s="39">
        <v>0</v>
      </c>
      <c r="T73" s="25"/>
      <c r="U73" s="37">
        <f>'Ambulance Fund'!U230</f>
        <v>373950</v>
      </c>
      <c r="V73" s="25"/>
      <c r="W73" s="37">
        <f>'Ambulance Fund'!W230</f>
        <v>0</v>
      </c>
      <c r="X73" s="25"/>
      <c r="Y73" s="37">
        <f>'Ambulance Fund'!Y230</f>
        <v>0</v>
      </c>
    </row>
    <row r="74" spans="5:26" ht="4.2" customHeight="1" x14ac:dyDescent="0.25">
      <c r="E74" s="2"/>
      <c r="F74" s="2"/>
      <c r="G74" s="2"/>
      <c r="H74" s="2"/>
      <c r="I74" s="2"/>
      <c r="J74" s="6"/>
      <c r="K74" s="6"/>
      <c r="M74" s="6"/>
      <c r="N74" s="5"/>
      <c r="O74" s="6"/>
      <c r="Q74" s="23"/>
      <c r="R74" s="25"/>
      <c r="S74" s="6"/>
      <c r="T74" s="5"/>
      <c r="U74" s="23"/>
      <c r="V74" s="5"/>
      <c r="W74" s="23"/>
      <c r="X74" s="5"/>
      <c r="Y74" s="23"/>
    </row>
    <row r="75" spans="5:26" ht="9" customHeight="1" x14ac:dyDescent="0.25">
      <c r="E75" s="2" t="s">
        <v>267</v>
      </c>
      <c r="F75" s="2"/>
      <c r="G75" s="2"/>
      <c r="H75" s="2"/>
      <c r="I75" s="2"/>
      <c r="J75" s="271">
        <f>'Public Improvement Fund'!J65:K65</f>
        <v>7050</v>
      </c>
      <c r="K75" s="271"/>
      <c r="M75" s="36">
        <f>'Public Improvement Fund'!M65</f>
        <v>75000</v>
      </c>
      <c r="N75" s="5"/>
      <c r="O75" s="5">
        <f>'Public Improvement Fund'!O65</f>
        <v>75000</v>
      </c>
      <c r="Q75" s="37">
        <f>'Public Improvement Fund'!Q65:R65</f>
        <v>0</v>
      </c>
      <c r="R75" s="25"/>
      <c r="S75" s="39">
        <v>0</v>
      </c>
      <c r="T75" s="25"/>
      <c r="U75" s="37">
        <f>'Public Improvement Fund'!U65</f>
        <v>65000</v>
      </c>
      <c r="V75" s="25"/>
      <c r="W75" s="37">
        <f>'Public Improvement Fund'!W65</f>
        <v>0</v>
      </c>
      <c r="X75" s="25"/>
      <c r="Y75" s="37">
        <f>'Public Improvement Fund'!Y65</f>
        <v>0</v>
      </c>
      <c r="Z75" s="160" t="s">
        <v>552</v>
      </c>
    </row>
    <row r="76" spans="5:26" ht="4.2" customHeight="1" x14ac:dyDescent="0.25">
      <c r="E76" s="2"/>
      <c r="F76" s="2"/>
      <c r="G76" s="2"/>
      <c r="H76" s="2"/>
      <c r="I76" s="2"/>
      <c r="J76" s="6"/>
      <c r="K76" s="6"/>
      <c r="M76" s="6"/>
      <c r="N76" s="5"/>
      <c r="O76" s="6"/>
      <c r="Q76" s="23"/>
      <c r="R76" s="25"/>
      <c r="S76" s="6"/>
      <c r="T76" s="5"/>
      <c r="U76" s="23"/>
      <c r="V76" s="5"/>
      <c r="W76" s="23"/>
      <c r="X76" s="5"/>
      <c r="Y76" s="23"/>
    </row>
    <row r="77" spans="5:26" ht="9" customHeight="1" x14ac:dyDescent="0.25">
      <c r="E77" s="2" t="s">
        <v>268</v>
      </c>
      <c r="F77" s="109"/>
      <c r="G77" s="2"/>
      <c r="H77" s="2"/>
      <c r="I77" s="2"/>
      <c r="J77" s="271">
        <f>'Fire Capital Improvement'!J93:K93</f>
        <v>32915</v>
      </c>
      <c r="K77" s="271"/>
      <c r="M77" s="36">
        <f>'Fire Capital Improvement'!M93</f>
        <v>308500</v>
      </c>
      <c r="N77" s="5"/>
      <c r="O77" s="5">
        <f>'Fire Capital Improvement'!O93</f>
        <v>308500</v>
      </c>
      <c r="Q77" s="37">
        <f>'Fire Capital Improvement'!Q93:R93</f>
        <v>98784.33</v>
      </c>
      <c r="R77" s="25"/>
      <c r="S77" s="39">
        <v>0</v>
      </c>
      <c r="T77" s="25"/>
      <c r="U77" s="37">
        <f>'Fire Capital Improvement'!U93</f>
        <v>100000</v>
      </c>
      <c r="V77" s="25"/>
      <c r="W77" s="37">
        <f>'Fire Capital Improvement'!W93</f>
        <v>0</v>
      </c>
      <c r="X77" s="25"/>
      <c r="Y77" s="37">
        <f>'Fire Capital Improvement'!Y93</f>
        <v>0</v>
      </c>
      <c r="Z77" s="160" t="s">
        <v>552</v>
      </c>
    </row>
    <row r="78" spans="5:26" ht="4.2" customHeight="1" x14ac:dyDescent="0.25">
      <c r="E78" s="2"/>
      <c r="F78" s="2"/>
      <c r="G78" s="2"/>
      <c r="H78" s="2"/>
      <c r="I78" s="2"/>
      <c r="J78" s="6"/>
      <c r="K78" s="6"/>
      <c r="M78" s="6"/>
      <c r="N78" s="5"/>
      <c r="O78" s="6"/>
      <c r="Q78" s="23"/>
      <c r="R78" s="25"/>
      <c r="S78" s="6"/>
      <c r="T78" s="5"/>
      <c r="U78" s="23"/>
      <c r="V78" s="5"/>
      <c r="W78" s="23"/>
      <c r="X78" s="5"/>
      <c r="Y78" s="23"/>
    </row>
    <row r="79" spans="5:26" ht="9" customHeight="1" x14ac:dyDescent="0.25">
      <c r="E79" s="269" t="s">
        <v>139</v>
      </c>
      <c r="F79" s="269"/>
      <c r="G79" s="269"/>
      <c r="H79" s="269"/>
      <c r="I79" s="269"/>
      <c r="J79" s="270">
        <f>SUM(J27:K77)-J61</f>
        <v>1574106.3699999996</v>
      </c>
      <c r="K79" s="270"/>
      <c r="M79" s="143">
        <v>749362</v>
      </c>
      <c r="N79" s="5"/>
      <c r="O79" s="143">
        <v>749362</v>
      </c>
      <c r="Q79" s="144">
        <f>SUM(Q27:Q77)-Q61</f>
        <v>1761313.74</v>
      </c>
      <c r="R79" s="25"/>
      <c r="S79" s="6">
        <v>0</v>
      </c>
      <c r="T79" s="5"/>
      <c r="U79" s="144">
        <f>SUM(U27:U77)-U61</f>
        <v>3380964.8781599998</v>
      </c>
      <c r="V79" s="6"/>
      <c r="W79" s="144">
        <f>SUM(W27:W77)-W61</f>
        <v>0</v>
      </c>
      <c r="X79" s="6"/>
      <c r="Y79" s="144">
        <f>SUM(Y27:Y77)-Y61</f>
        <v>0</v>
      </c>
    </row>
    <row r="80" spans="5:26" ht="9" customHeight="1" x14ac:dyDescent="0.25"/>
    <row r="81" spans="11:25" ht="13.2" x14ac:dyDescent="0.25">
      <c r="K81" s="13"/>
      <c r="L81" s="13"/>
      <c r="M81" s="13"/>
      <c r="N81" s="13"/>
      <c r="O81" s="28"/>
      <c r="S81" s="13"/>
      <c r="T81" s="13"/>
      <c r="U81" s="13"/>
      <c r="V81" s="13"/>
      <c r="W81" s="13"/>
      <c r="X81" s="13"/>
      <c r="Y81" s="28"/>
    </row>
  </sheetData>
  <sheetProtection algorithmName="SHA-512" hashValue="hmJ9D4jDeer5pH/P79WdnUcaK8Iy62s8Yv0JKeJuJEbF+RkXD09YmbcIiVg09Yp3H8hgYckZHIC1HIt6IBEqiw==" saltValue="a3fJPu2UHhqQcf8vGtW73w==" spinCount="100000" sheet="1"/>
  <mergeCells count="63">
    <mergeCell ref="K1:Q1"/>
    <mergeCell ref="G2:S2"/>
    <mergeCell ref="X2:Y2"/>
    <mergeCell ref="X3:Y3"/>
    <mergeCell ref="B4:N4"/>
    <mergeCell ref="X4:Y4"/>
    <mergeCell ref="G6:J6"/>
    <mergeCell ref="M6:T6"/>
    <mergeCell ref="W6:X6"/>
    <mergeCell ref="G7:I7"/>
    <mergeCell ref="B8:G8"/>
    <mergeCell ref="E27:I27"/>
    <mergeCell ref="J27:K27"/>
    <mergeCell ref="E29:I29"/>
    <mergeCell ref="E12:I12"/>
    <mergeCell ref="J12:K12"/>
    <mergeCell ref="E31:I31"/>
    <mergeCell ref="J31:K31"/>
    <mergeCell ref="J33:K33"/>
    <mergeCell ref="E33:I33"/>
    <mergeCell ref="E35:I35"/>
    <mergeCell ref="J35:K35"/>
    <mergeCell ref="E37:I37"/>
    <mergeCell ref="J37:K37"/>
    <mergeCell ref="E39:I39"/>
    <mergeCell ref="J39:K39"/>
    <mergeCell ref="E41:I41"/>
    <mergeCell ref="J41:K41"/>
    <mergeCell ref="E43:I43"/>
    <mergeCell ref="J43:K43"/>
    <mergeCell ref="E45:I45"/>
    <mergeCell ref="J45:K45"/>
    <mergeCell ref="E47:I47"/>
    <mergeCell ref="J47:K47"/>
    <mergeCell ref="E59:I59"/>
    <mergeCell ref="J59:K59"/>
    <mergeCell ref="E61:I61"/>
    <mergeCell ref="J61:K61"/>
    <mergeCell ref="E49:I49"/>
    <mergeCell ref="J49:K49"/>
    <mergeCell ref="E51:I51"/>
    <mergeCell ref="J51:K51"/>
    <mergeCell ref="E53:I53"/>
    <mergeCell ref="J53:K53"/>
    <mergeCell ref="E55:I55"/>
    <mergeCell ref="J55:K55"/>
    <mergeCell ref="E57:I57"/>
    <mergeCell ref="J57:K57"/>
    <mergeCell ref="J75:K75"/>
    <mergeCell ref="J73:K73"/>
    <mergeCell ref="J77:K77"/>
    <mergeCell ref="J14:K14"/>
    <mergeCell ref="J29:K29"/>
    <mergeCell ref="J16:K16"/>
    <mergeCell ref="J18:K18"/>
    <mergeCell ref="J20:K20"/>
    <mergeCell ref="J71:K71"/>
    <mergeCell ref="J69:K69"/>
    <mergeCell ref="E79:I79"/>
    <mergeCell ref="J79:K79"/>
    <mergeCell ref="J67:K67"/>
    <mergeCell ref="J65:K65"/>
    <mergeCell ref="J63:K63"/>
  </mergeCells>
  <hyperlinks>
    <hyperlink ref="H8" location="' Note Sheet 2024'!B119" tooltip="Click to Learn More - Alt Left Arrow to Return" display="Note 49" xr:uid="{00000000-0004-0000-0000-000000000000}"/>
    <hyperlink ref="Z14" location="' Note Sheet 2024'!B121" tooltip="Click to Learn More - Alt Left Arrow to Return" display="Note 50" xr:uid="{00000000-0004-0000-0000-000001000000}"/>
    <hyperlink ref="Z75" location="' Note Sheet 2024'!B123" tooltip="Click to Learn More - Alt Left Arrow to Return" display="Note 51" xr:uid="{00000000-0004-0000-0000-000002000000}"/>
    <hyperlink ref="Z77" location="' Note Sheet 2024'!B123" tooltip="Click to Learn More - Alt Left Arrow to Return" display="Note 51" xr:uid="{00000000-0004-0000-0000-000003000000}"/>
    <hyperlink ref="Z20" location="' Note Sheet 2024'!B121" tooltip="Click to learn More - Alt Left Arrow to Return" display="Note 50" xr:uid="{00000000-0004-0000-0000-000004000000}"/>
  </hyperlinks>
  <pageMargins left="0.16666666666666666" right="0.16666666666666666" top="0.16666666666666666" bottom="0.16666666666666666" header="0" footer="0"/>
  <pageSetup fitToWidth="0" fitToHeight="0" orientation="landscape" verticalDpi="1200" r:id="rId1"/>
  <headerFooter alignWithMargins="0"/>
  <ignoredErrors>
    <ignoredError sqref="O20 O18 O16 O14 O61 O63"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B1:Z105"/>
  <sheetViews>
    <sheetView showGridLines="0" showOutlineSymbols="0" zoomScaleNormal="100" workbookViewId="0">
      <pane ySplit="8" topLeftCell="A9" activePane="bottomLeft" state="frozen"/>
      <selection pane="bottomLeft" activeCell="Y65" sqref="Y65"/>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4"/>
      <c r="G6" s="314">
        <f>'Gen Fund With Rev'!G6:J6</f>
        <v>291506190</v>
      </c>
      <c r="H6" s="275"/>
      <c r="I6" s="275"/>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17">
        <f>'Gen Fund With Rev'!G7:I7</f>
        <v>0.57550000000000001</v>
      </c>
      <c r="H7" s="279"/>
      <c r="I7" s="279"/>
      <c r="K7" s="3" t="s">
        <v>8</v>
      </c>
      <c r="M7" s="3" t="s">
        <v>9</v>
      </c>
      <c r="O7" s="3" t="s">
        <v>10</v>
      </c>
      <c r="Q7" s="3" t="s">
        <v>11</v>
      </c>
      <c r="S7" s="3" t="s">
        <v>12</v>
      </c>
    </row>
    <row r="8" spans="2:25" ht="13.2" x14ac:dyDescent="0.25">
      <c r="B8" s="278" t="str">
        <f>'Gen Fund With Rev'!B8:G8</f>
        <v>Month: 1/02/2024</v>
      </c>
      <c r="C8" s="278"/>
      <c r="D8" s="278"/>
      <c r="E8" s="278"/>
      <c r="F8" s="278"/>
      <c r="G8" s="278"/>
      <c r="H8" s="157" t="s">
        <v>494</v>
      </c>
      <c r="I8" s="27"/>
      <c r="K8" s="3" t="s">
        <v>13</v>
      </c>
      <c r="M8" s="3" t="s">
        <v>14</v>
      </c>
      <c r="O8" s="3" t="s">
        <v>14</v>
      </c>
      <c r="Q8" s="154" t="str">
        <f>'Gen Fund With Rev'!Q8</f>
        <v>January</v>
      </c>
      <c r="S8" s="3" t="s">
        <v>15</v>
      </c>
      <c r="U8" s="7" t="s">
        <v>16</v>
      </c>
      <c r="V8" s="1"/>
      <c r="W8" s="7" t="s">
        <v>17</v>
      </c>
      <c r="X8" s="7"/>
      <c r="Y8" s="7" t="s">
        <v>18</v>
      </c>
    </row>
    <row r="9" spans="2:25" ht="1.8" customHeight="1" x14ac:dyDescent="0.25"/>
    <row r="10" spans="2:25" ht="19.8" customHeight="1" x14ac:dyDescent="0.25">
      <c r="W10" s="7"/>
    </row>
    <row r="11" spans="2:25" ht="12" customHeight="1" x14ac:dyDescent="0.25">
      <c r="C11" s="269" t="s">
        <v>219</v>
      </c>
      <c r="D11" s="269"/>
      <c r="E11" s="269"/>
      <c r="F11" s="269"/>
      <c r="G11" s="269"/>
      <c r="H11" s="269"/>
      <c r="I11" s="269"/>
    </row>
    <row r="12" spans="2:25" ht="12.75" hidden="1" customHeight="1" x14ac:dyDescent="0.25"/>
    <row r="13" spans="2:25" ht="12" customHeight="1" x14ac:dyDescent="0.25">
      <c r="D13" s="291" t="s">
        <v>20</v>
      </c>
      <c r="E13" s="291"/>
      <c r="F13" s="291"/>
      <c r="G13" s="291"/>
      <c r="H13" s="291"/>
      <c r="I13" s="291"/>
    </row>
    <row r="14" spans="2:25" ht="12.75" hidden="1" customHeight="1" x14ac:dyDescent="0.25"/>
    <row r="15" spans="2:25" ht="12" customHeight="1" x14ac:dyDescent="0.25">
      <c r="E15" s="269" t="s">
        <v>21</v>
      </c>
      <c r="F15" s="269"/>
      <c r="G15" s="269"/>
      <c r="H15" s="269"/>
      <c r="I15" s="269"/>
    </row>
    <row r="16" spans="2:25" ht="12.75" hidden="1" customHeight="1" x14ac:dyDescent="0.25"/>
    <row r="17" spans="2:25" ht="12" customHeight="1" x14ac:dyDescent="0.25">
      <c r="B17" s="269" t="s">
        <v>28</v>
      </c>
      <c r="C17" s="269"/>
      <c r="D17" s="269"/>
      <c r="E17" s="269"/>
      <c r="F17" s="269"/>
      <c r="G17" s="269"/>
      <c r="H17" s="269"/>
      <c r="J17" s="285">
        <v>0</v>
      </c>
      <c r="K17" s="285"/>
      <c r="M17" s="5">
        <v>0</v>
      </c>
      <c r="N17" s="285">
        <v>0</v>
      </c>
      <c r="O17" s="285"/>
      <c r="Q17" s="285">
        <v>0</v>
      </c>
      <c r="R17" s="285"/>
      <c r="S17" s="285">
        <v>0</v>
      </c>
      <c r="T17" s="285"/>
      <c r="U17" s="8">
        <v>0</v>
      </c>
      <c r="W17" s="41">
        <v>0</v>
      </c>
      <c r="Y17" s="41">
        <v>0</v>
      </c>
    </row>
    <row r="18" spans="2:25" ht="6" customHeight="1" x14ac:dyDescent="0.25"/>
    <row r="19" spans="2:25" ht="12.75" hidden="1" customHeight="1" x14ac:dyDescent="0.25"/>
    <row r="20" spans="2:25" ht="12" customHeight="1" x14ac:dyDescent="0.25">
      <c r="B20" s="269" t="s">
        <v>32</v>
      </c>
      <c r="C20" s="269"/>
      <c r="D20" s="269"/>
      <c r="E20" s="269"/>
      <c r="F20" s="269"/>
      <c r="G20" s="269"/>
      <c r="H20" s="269"/>
      <c r="J20" s="285">
        <v>0</v>
      </c>
      <c r="K20" s="285"/>
      <c r="M20" s="5">
        <v>0</v>
      </c>
      <c r="N20" s="285">
        <v>0</v>
      </c>
      <c r="O20" s="285"/>
      <c r="Q20" s="285">
        <v>0</v>
      </c>
      <c r="R20" s="285"/>
      <c r="S20" s="285">
        <v>0</v>
      </c>
      <c r="T20" s="285"/>
      <c r="U20" s="8">
        <v>0</v>
      </c>
      <c r="W20" s="41">
        <v>0</v>
      </c>
      <c r="Y20" s="41">
        <v>0</v>
      </c>
    </row>
    <row r="21" spans="2:25" ht="6" customHeight="1" x14ac:dyDescent="0.25"/>
    <row r="22" spans="2:25" ht="12.75" hidden="1" customHeight="1" x14ac:dyDescent="0.25"/>
    <row r="23" spans="2:25" ht="12" customHeight="1" x14ac:dyDescent="0.25">
      <c r="B23" s="269" t="s">
        <v>38</v>
      </c>
      <c r="C23" s="269"/>
      <c r="D23" s="269"/>
      <c r="E23" s="269"/>
      <c r="F23" s="269"/>
      <c r="G23" s="269"/>
      <c r="H23" s="269"/>
      <c r="J23" s="285">
        <v>465.5</v>
      </c>
      <c r="K23" s="285"/>
      <c r="M23" s="5">
        <v>200</v>
      </c>
      <c r="N23" s="285">
        <v>200</v>
      </c>
      <c r="O23" s="285"/>
      <c r="Q23" s="285">
        <v>2280.73</v>
      </c>
      <c r="R23" s="285"/>
      <c r="S23" s="285">
        <v>0</v>
      </c>
      <c r="T23" s="285"/>
      <c r="U23" s="8">
        <v>2000</v>
      </c>
      <c r="W23" s="41">
        <v>0</v>
      </c>
      <c r="Y23" s="41">
        <v>0</v>
      </c>
    </row>
    <row r="24" spans="2:25" ht="6" customHeight="1" x14ac:dyDescent="0.25"/>
    <row r="25" spans="2:25" ht="12.75" hidden="1" customHeight="1" x14ac:dyDescent="0.25"/>
    <row r="26" spans="2:25" ht="12" customHeight="1" x14ac:dyDescent="0.25">
      <c r="B26" s="269" t="s">
        <v>41</v>
      </c>
      <c r="C26" s="269"/>
      <c r="D26" s="269"/>
      <c r="E26" s="269"/>
      <c r="F26" s="269"/>
      <c r="G26" s="269"/>
      <c r="H26" s="269"/>
      <c r="J26" s="285">
        <v>0</v>
      </c>
      <c r="K26" s="285"/>
      <c r="M26" s="5">
        <v>0</v>
      </c>
      <c r="N26" s="285">
        <v>0</v>
      </c>
      <c r="O26" s="285"/>
      <c r="Q26" s="285">
        <v>0</v>
      </c>
      <c r="R26" s="285"/>
      <c r="S26" s="285">
        <v>0</v>
      </c>
      <c r="T26" s="285"/>
      <c r="U26" s="8">
        <v>0</v>
      </c>
      <c r="W26" s="41">
        <v>0</v>
      </c>
      <c r="Y26" s="41">
        <v>0</v>
      </c>
    </row>
    <row r="27" spans="2:25" ht="6" customHeight="1" x14ac:dyDescent="0.25"/>
    <row r="28" spans="2:25" ht="12.75" hidden="1" customHeight="1" x14ac:dyDescent="0.25"/>
    <row r="29" spans="2:25" ht="12" customHeight="1" x14ac:dyDescent="0.25">
      <c r="B29" s="269" t="s">
        <v>220</v>
      </c>
      <c r="C29" s="269"/>
      <c r="D29" s="269"/>
      <c r="E29" s="269"/>
      <c r="F29" s="269"/>
      <c r="G29" s="269"/>
      <c r="H29" s="269"/>
      <c r="J29" s="285">
        <v>0</v>
      </c>
      <c r="K29" s="285"/>
      <c r="M29" s="5">
        <v>0</v>
      </c>
      <c r="N29" s="285">
        <v>0</v>
      </c>
      <c r="O29" s="285"/>
      <c r="Q29" s="285">
        <v>0</v>
      </c>
      <c r="R29" s="285"/>
      <c r="S29" s="285">
        <v>0</v>
      </c>
      <c r="T29" s="285"/>
      <c r="U29" s="8">
        <v>0</v>
      </c>
      <c r="W29" s="41">
        <v>0</v>
      </c>
      <c r="Y29" s="41">
        <v>0</v>
      </c>
    </row>
    <row r="30" spans="2:25" ht="6" customHeight="1" x14ac:dyDescent="0.25"/>
    <row r="31" spans="2:25" ht="12.75" hidden="1" customHeight="1" x14ac:dyDescent="0.25"/>
    <row r="32" spans="2:25" ht="12" customHeight="1" x14ac:dyDescent="0.25">
      <c r="B32" s="269" t="s">
        <v>45</v>
      </c>
      <c r="C32" s="269"/>
      <c r="D32" s="269"/>
      <c r="E32" s="269"/>
      <c r="F32" s="269"/>
      <c r="G32" s="269"/>
      <c r="H32" s="269"/>
      <c r="J32" s="285">
        <v>0</v>
      </c>
      <c r="K32" s="285"/>
      <c r="M32" s="5">
        <v>0</v>
      </c>
      <c r="N32" s="285">
        <v>0</v>
      </c>
      <c r="O32" s="285"/>
      <c r="Q32" s="285">
        <v>0</v>
      </c>
      <c r="R32" s="285"/>
      <c r="S32" s="285">
        <v>0</v>
      </c>
      <c r="T32" s="285"/>
      <c r="U32" s="8">
        <v>0</v>
      </c>
      <c r="W32" s="41">
        <v>0</v>
      </c>
      <c r="Y32" s="41">
        <v>0</v>
      </c>
    </row>
    <row r="33" spans="2:26" ht="6" customHeight="1" x14ac:dyDescent="0.25"/>
    <row r="34" spans="2:26" ht="2.25" customHeight="1" x14ac:dyDescent="0.25"/>
    <row r="35" spans="2:26" ht="10.5" customHeight="1" x14ac:dyDescent="0.25">
      <c r="E35" s="269" t="s">
        <v>21</v>
      </c>
      <c r="F35" s="269"/>
      <c r="G35" s="269"/>
      <c r="H35" s="269"/>
      <c r="I35" s="269"/>
      <c r="J35" s="294">
        <v>465.5</v>
      </c>
      <c r="K35" s="294"/>
      <c r="M35" s="6">
        <v>125</v>
      </c>
      <c r="N35" s="294">
        <v>125</v>
      </c>
      <c r="O35" s="294"/>
      <c r="Q35" s="295">
        <f>SUM(Q17:Q32)</f>
        <v>2280.73</v>
      </c>
      <c r="R35" s="295">
        <f>SUM(R17:R32)</f>
        <v>0</v>
      </c>
      <c r="S35" s="295">
        <v>0</v>
      </c>
      <c r="T35" s="295"/>
      <c r="U35" s="23">
        <f>SUM(U17:U32)</f>
        <v>2000</v>
      </c>
      <c r="V35" s="23"/>
      <c r="W35" s="23">
        <f>SUM(W17:W32)</f>
        <v>0</v>
      </c>
      <c r="X35" s="23"/>
      <c r="Y35" s="23">
        <f>SUM(Y17:Y32)</f>
        <v>0</v>
      </c>
    </row>
    <row r="36" spans="2:26" ht="7.5" customHeight="1" x14ac:dyDescent="0.25">
      <c r="Q36" s="27"/>
      <c r="R36" s="27"/>
      <c r="S36" s="27"/>
      <c r="T36" s="27"/>
      <c r="U36" s="27"/>
      <c r="V36" s="27"/>
      <c r="W36" s="27"/>
      <c r="X36" s="27"/>
      <c r="Y36" s="27"/>
    </row>
    <row r="37" spans="2:26" ht="2.25" customHeight="1" x14ac:dyDescent="0.25">
      <c r="Q37" s="27"/>
      <c r="R37" s="27"/>
      <c r="S37" s="27"/>
      <c r="T37" s="27"/>
      <c r="U37" s="27"/>
      <c r="V37" s="27"/>
      <c r="W37" s="27"/>
      <c r="X37" s="27"/>
      <c r="Y37" s="27"/>
    </row>
    <row r="38" spans="2:26" ht="10.5" customHeight="1" x14ac:dyDescent="0.25">
      <c r="D38" s="147"/>
      <c r="E38" s="118" t="s">
        <v>46</v>
      </c>
      <c r="F38" s="118"/>
      <c r="G38" s="2"/>
      <c r="H38" s="2"/>
      <c r="I38" s="2"/>
      <c r="J38" s="270">
        <v>465.5</v>
      </c>
      <c r="K38" s="270"/>
      <c r="M38" s="143">
        <v>200</v>
      </c>
      <c r="N38" s="6"/>
      <c r="O38" s="143">
        <v>200</v>
      </c>
      <c r="Q38" s="297">
        <f>SUM(Q35)</f>
        <v>2280.73</v>
      </c>
      <c r="R38" s="297">
        <f>SUM(R35)</f>
        <v>0</v>
      </c>
      <c r="S38" s="295">
        <v>0</v>
      </c>
      <c r="T38" s="295"/>
      <c r="U38" s="144">
        <f>SUM(U35)</f>
        <v>2000</v>
      </c>
      <c r="V38" s="23"/>
      <c r="W38" s="144">
        <f>SUM(W35)</f>
        <v>0</v>
      </c>
      <c r="X38" s="23"/>
      <c r="Y38" s="144">
        <f>SUM(Y35)</f>
        <v>0</v>
      </c>
    </row>
    <row r="39" spans="2:26" ht="21.75" customHeight="1" x14ac:dyDescent="0.25"/>
    <row r="40" spans="2:26" ht="12.75" hidden="1" customHeight="1" x14ac:dyDescent="0.25"/>
    <row r="41" spans="2:26" ht="12" customHeight="1" x14ac:dyDescent="0.25">
      <c r="D41" s="291" t="s">
        <v>47</v>
      </c>
      <c r="E41" s="291"/>
      <c r="F41" s="291"/>
      <c r="G41" s="291"/>
      <c r="H41" s="291"/>
      <c r="I41" s="291"/>
    </row>
    <row r="42" spans="2:26" ht="12.75" hidden="1" customHeight="1" x14ac:dyDescent="0.25"/>
    <row r="43" spans="2:26" ht="12" customHeight="1" x14ac:dyDescent="0.25">
      <c r="E43" s="269" t="s">
        <v>21</v>
      </c>
      <c r="F43" s="269"/>
      <c r="G43" s="269"/>
      <c r="H43" s="269"/>
      <c r="I43" s="269"/>
    </row>
    <row r="44" spans="2:26" ht="12.75" hidden="1" customHeight="1" x14ac:dyDescent="0.25"/>
    <row r="45" spans="2:26" ht="12" customHeight="1" x14ac:dyDescent="0.25">
      <c r="B45" s="269" t="s">
        <v>56</v>
      </c>
      <c r="C45" s="269"/>
      <c r="D45" s="269"/>
      <c r="E45" s="269"/>
      <c r="F45" s="269"/>
      <c r="G45" s="269"/>
      <c r="H45" s="269"/>
      <c r="J45" s="285">
        <v>7050</v>
      </c>
      <c r="K45" s="285"/>
      <c r="M45" s="5">
        <v>50000</v>
      </c>
      <c r="N45" s="285">
        <v>50000</v>
      </c>
      <c r="O45" s="285"/>
      <c r="Q45" s="285">
        <v>0</v>
      </c>
      <c r="R45" s="285"/>
      <c r="S45" s="285">
        <v>0</v>
      </c>
      <c r="T45" s="285"/>
      <c r="U45" s="8">
        <v>65000</v>
      </c>
      <c r="W45" s="41">
        <v>0</v>
      </c>
      <c r="Y45" s="41">
        <v>0</v>
      </c>
      <c r="Z45" s="155" t="s">
        <v>493</v>
      </c>
    </row>
    <row r="46" spans="2:26" ht="6" customHeight="1" x14ac:dyDescent="0.25"/>
    <row r="47" spans="2:26" ht="12.75" hidden="1" customHeight="1" x14ac:dyDescent="0.25"/>
    <row r="48" spans="2:26" ht="12" customHeight="1" x14ac:dyDescent="0.25">
      <c r="B48" s="269" t="s">
        <v>221</v>
      </c>
      <c r="C48" s="269"/>
      <c r="D48" s="269"/>
      <c r="E48" s="269"/>
      <c r="F48" s="269"/>
      <c r="G48" s="269"/>
      <c r="H48" s="269"/>
      <c r="J48" s="285">
        <v>0</v>
      </c>
      <c r="K48" s="285"/>
      <c r="M48" s="5">
        <v>0</v>
      </c>
      <c r="N48" s="285">
        <v>0</v>
      </c>
      <c r="O48" s="285"/>
      <c r="Q48" s="285">
        <v>0</v>
      </c>
      <c r="R48" s="285"/>
      <c r="S48" s="285">
        <v>0</v>
      </c>
      <c r="T48" s="285"/>
      <c r="U48" s="8">
        <v>0</v>
      </c>
      <c r="W48" s="41">
        <v>0</v>
      </c>
      <c r="Y48" s="41">
        <v>0</v>
      </c>
    </row>
    <row r="49" spans="2:25" ht="6" customHeight="1" x14ac:dyDescent="0.25"/>
    <row r="50" spans="2:25" ht="12.75" hidden="1" customHeight="1" x14ac:dyDescent="0.25"/>
    <row r="51" spans="2:25" ht="12" customHeight="1" x14ac:dyDescent="0.25">
      <c r="B51" s="269" t="s">
        <v>82</v>
      </c>
      <c r="C51" s="269"/>
      <c r="D51" s="269"/>
      <c r="E51" s="269"/>
      <c r="F51" s="269"/>
      <c r="G51" s="269"/>
      <c r="H51" s="269"/>
      <c r="J51" s="285">
        <v>0</v>
      </c>
      <c r="K51" s="285"/>
      <c r="M51" s="5">
        <v>0</v>
      </c>
      <c r="N51" s="285">
        <v>0</v>
      </c>
      <c r="O51" s="285"/>
      <c r="Q51" s="285">
        <v>0</v>
      </c>
      <c r="R51" s="285"/>
      <c r="S51" s="285">
        <v>0</v>
      </c>
      <c r="T51" s="285"/>
      <c r="U51" s="8">
        <v>0</v>
      </c>
      <c r="W51" s="41">
        <v>0</v>
      </c>
      <c r="Y51" s="41">
        <v>0</v>
      </c>
    </row>
    <row r="52" spans="2:25" ht="6" customHeight="1" x14ac:dyDescent="0.25"/>
    <row r="53" spans="2:25" ht="2.25" customHeight="1" x14ac:dyDescent="0.25"/>
    <row r="54" spans="2:25" ht="10.5" customHeight="1" x14ac:dyDescent="0.25">
      <c r="E54" s="269" t="s">
        <v>21</v>
      </c>
      <c r="F54" s="269"/>
      <c r="G54" s="269"/>
      <c r="H54" s="269"/>
      <c r="I54" s="269"/>
      <c r="J54" s="294">
        <v>0</v>
      </c>
      <c r="K54" s="294"/>
      <c r="M54" s="6">
        <v>50000</v>
      </c>
      <c r="N54" s="294">
        <v>50000</v>
      </c>
      <c r="O54" s="294"/>
      <c r="Q54" s="313">
        <f>SUM(Q45:Q51)</f>
        <v>0</v>
      </c>
      <c r="R54" s="313">
        <f>SUM(R45:R51)</f>
        <v>0</v>
      </c>
      <c r="S54" s="295">
        <v>0</v>
      </c>
      <c r="T54" s="295"/>
      <c r="U54" s="24">
        <f>SUM(U45:U51)</f>
        <v>65000</v>
      </c>
      <c r="V54" s="23"/>
      <c r="W54" s="24">
        <f>SUM(W45:W51)</f>
        <v>0</v>
      </c>
      <c r="X54" s="23"/>
      <c r="Y54" s="24">
        <f>SUM(Y45:Y51)</f>
        <v>0</v>
      </c>
    </row>
    <row r="55" spans="2:25" ht="7.5" customHeight="1" x14ac:dyDescent="0.25"/>
    <row r="56" spans="2:25" ht="12.75" hidden="1" customHeight="1" x14ac:dyDescent="0.25"/>
    <row r="57" spans="2:25" ht="12" customHeight="1" x14ac:dyDescent="0.25">
      <c r="E57" s="291" t="s">
        <v>136</v>
      </c>
      <c r="F57" s="291"/>
      <c r="G57" s="291"/>
      <c r="H57" s="291"/>
      <c r="I57" s="291"/>
    </row>
    <row r="58" spans="2:25" ht="12.75" hidden="1" customHeight="1" x14ac:dyDescent="0.25"/>
    <row r="59" spans="2:25" ht="12" customHeight="1" x14ac:dyDescent="0.25">
      <c r="B59" s="269" t="s">
        <v>137</v>
      </c>
      <c r="C59" s="269"/>
      <c r="D59" s="269"/>
      <c r="E59" s="269"/>
      <c r="F59" s="269"/>
      <c r="G59" s="269"/>
      <c r="H59" s="269"/>
      <c r="J59" s="285">
        <v>0</v>
      </c>
      <c r="K59" s="285"/>
      <c r="M59" s="5">
        <v>0</v>
      </c>
      <c r="N59" s="285">
        <v>0</v>
      </c>
      <c r="O59" s="285"/>
      <c r="Q59" s="285">
        <v>0</v>
      </c>
      <c r="R59" s="285"/>
      <c r="S59" s="285">
        <v>0</v>
      </c>
      <c r="T59" s="285"/>
      <c r="U59" s="8">
        <v>0</v>
      </c>
      <c r="W59" s="41">
        <v>0</v>
      </c>
      <c r="Y59" s="41">
        <v>0</v>
      </c>
    </row>
    <row r="60" spans="2:25" ht="6" customHeight="1" x14ac:dyDescent="0.25"/>
    <row r="61" spans="2:25" ht="2.25" customHeight="1" x14ac:dyDescent="0.25"/>
    <row r="62" spans="2:25" ht="10.5" customHeight="1" x14ac:dyDescent="0.25">
      <c r="E62" s="269" t="s">
        <v>138</v>
      </c>
      <c r="F62" s="269"/>
      <c r="G62" s="269"/>
      <c r="H62" s="269"/>
      <c r="I62" s="269"/>
      <c r="J62" s="295">
        <v>0</v>
      </c>
      <c r="K62" s="295"/>
      <c r="L62" s="27"/>
      <c r="M62" s="23">
        <v>25000</v>
      </c>
      <c r="N62" s="295">
        <v>25000</v>
      </c>
      <c r="O62" s="295"/>
      <c r="P62" s="27"/>
      <c r="Q62" s="325">
        <v>0</v>
      </c>
      <c r="R62" s="325"/>
      <c r="S62" s="295">
        <v>0</v>
      </c>
      <c r="T62" s="295"/>
      <c r="U62" s="23">
        <f>SUM(U59)</f>
        <v>0</v>
      </c>
      <c r="V62" s="23"/>
      <c r="W62" s="23">
        <f>SUM(W59)</f>
        <v>0</v>
      </c>
      <c r="X62" s="23"/>
      <c r="Y62" s="23">
        <v>0</v>
      </c>
    </row>
    <row r="63" spans="2:25" ht="7.5" customHeight="1" x14ac:dyDescent="0.25"/>
    <row r="64" spans="2:25" ht="2.25" customHeight="1" x14ac:dyDescent="0.25"/>
    <row r="65" spans="4:26" ht="10.5" customHeight="1" x14ac:dyDescent="0.25">
      <c r="D65" s="147"/>
      <c r="E65" s="118" t="s">
        <v>139</v>
      </c>
      <c r="F65" s="118"/>
      <c r="G65" s="2"/>
      <c r="H65" s="2"/>
      <c r="I65" s="2"/>
      <c r="J65" s="326">
        <v>7050</v>
      </c>
      <c r="K65" s="326"/>
      <c r="M65" s="143">
        <v>75000</v>
      </c>
      <c r="N65" s="6"/>
      <c r="O65" s="143">
        <v>75000</v>
      </c>
      <c r="P65" s="6"/>
      <c r="Q65" s="297">
        <f>SUM(Q62,Q54)</f>
        <v>0</v>
      </c>
      <c r="R65" s="297">
        <f>SUM(R62,R54)</f>
        <v>0</v>
      </c>
      <c r="S65" s="295">
        <v>0</v>
      </c>
      <c r="T65" s="295"/>
      <c r="U65" s="144">
        <f>SUM(U62,U54)</f>
        <v>65000</v>
      </c>
      <c r="V65" s="23"/>
      <c r="W65" s="144">
        <f>SUM(W62,W54)</f>
        <v>0</v>
      </c>
      <c r="X65" s="23"/>
      <c r="Y65" s="144">
        <f>SUM(Y62,Y54)</f>
        <v>0</v>
      </c>
      <c r="Z65" s="13"/>
    </row>
    <row r="66" spans="4:26" ht="21.75" customHeight="1" x14ac:dyDescent="0.25"/>
    <row r="67" spans="4:26" ht="10.199999999999999" customHeight="1" x14ac:dyDescent="0.25">
      <c r="M67" s="13" t="s">
        <v>360</v>
      </c>
      <c r="Q67" s="28">
        <f>SUM(Q38-Q65)</f>
        <v>2280.73</v>
      </c>
      <c r="U67" s="28">
        <f>SUM(U38-U65)</f>
        <v>-63000</v>
      </c>
      <c r="W67" s="28">
        <f>SUM(W38-W65)</f>
        <v>0</v>
      </c>
      <c r="Y67" s="28">
        <f>SUM(Y38-Y65)</f>
        <v>0</v>
      </c>
    </row>
    <row r="68" spans="4:26" ht="6" customHeight="1" x14ac:dyDescent="0.25"/>
    <row r="69" spans="4:26" ht="6" customHeight="1" x14ac:dyDescent="0.25"/>
    <row r="70" spans="4:26" ht="13.2" x14ac:dyDescent="0.25">
      <c r="F70" s="276"/>
      <c r="G70" s="276"/>
      <c r="H70" s="276"/>
      <c r="J70" s="285"/>
      <c r="K70" s="285"/>
      <c r="M70" s="5"/>
      <c r="N70" s="285"/>
      <c r="O70" s="285"/>
      <c r="Q70" s="285"/>
      <c r="R70" s="285"/>
      <c r="S70" s="285"/>
      <c r="T70" s="285"/>
      <c r="U70" s="5"/>
      <c r="V70" s="5"/>
      <c r="W70" s="285"/>
      <c r="X70" s="285"/>
      <c r="Y70" s="5"/>
    </row>
    <row r="71" spans="4:26" ht="13.2" x14ac:dyDescent="0.25">
      <c r="H71" s="13" t="s">
        <v>241</v>
      </c>
      <c r="I71" s="13"/>
      <c r="J71" s="13"/>
      <c r="K71" s="13"/>
      <c r="L71" s="13"/>
      <c r="M71" s="13"/>
      <c r="N71" s="13"/>
      <c r="O71" s="28"/>
      <c r="S71" s="14" t="str">
        <f>'Gen Fund With Rev'!S799</f>
        <v xml:space="preserve">Fund Balance as of 12.31.2023 </v>
      </c>
      <c r="T71" s="14"/>
      <c r="U71" s="14"/>
      <c r="V71" s="14"/>
      <c r="W71" s="14"/>
      <c r="X71" s="14"/>
      <c r="Y71" s="28">
        <v>130062.41</v>
      </c>
    </row>
    <row r="72" spans="4:26" ht="12.75" customHeight="1" x14ac:dyDescent="0.25">
      <c r="H72" s="13" t="s">
        <v>242</v>
      </c>
      <c r="I72" s="13"/>
      <c r="J72" s="13"/>
      <c r="K72" s="13"/>
      <c r="L72" s="13"/>
      <c r="M72" s="13"/>
      <c r="N72" s="13"/>
      <c r="O72" s="28"/>
      <c r="S72" s="14" t="str">
        <f>'Gen Fund With Rev'!S800</f>
        <v xml:space="preserve">Fund Balance as of 0xxxx </v>
      </c>
      <c r="T72" s="14"/>
      <c r="U72" s="14"/>
      <c r="V72" s="14"/>
      <c r="W72" s="14"/>
      <c r="X72" s="14"/>
      <c r="Y72" s="28" t="s">
        <v>235</v>
      </c>
    </row>
    <row r="73" spans="4:26" ht="30" customHeight="1" x14ac:dyDescent="0.25"/>
    <row r="74" spans="4:26" ht="12.75" customHeight="1" x14ac:dyDescent="0.25">
      <c r="E74" s="13"/>
    </row>
    <row r="76" spans="4:26" ht="12.75" customHeight="1" x14ac:dyDescent="0.25">
      <c r="E76" s="10" t="s">
        <v>375</v>
      </c>
    </row>
    <row r="77" spans="4:26" ht="12.75" customHeight="1" x14ac:dyDescent="0.25">
      <c r="E77" s="42"/>
      <c r="F77" s="42"/>
      <c r="G77" s="42"/>
      <c r="H77" s="42"/>
      <c r="I77" s="42"/>
      <c r="J77" s="42"/>
      <c r="K77" s="42"/>
      <c r="L77" s="42"/>
      <c r="M77" s="42"/>
      <c r="N77" s="42"/>
      <c r="O77" s="42"/>
      <c r="P77" s="42"/>
      <c r="Q77" s="42"/>
      <c r="R77" s="42"/>
      <c r="S77" s="42"/>
      <c r="T77" s="42"/>
      <c r="U77" s="42"/>
      <c r="V77" s="42"/>
      <c r="W77" s="42"/>
      <c r="X77" s="42"/>
      <c r="Y77" s="42"/>
    </row>
    <row r="78" spans="4:26" ht="12.75" customHeight="1" x14ac:dyDescent="0.25">
      <c r="E78" s="42"/>
      <c r="F78" s="42"/>
      <c r="G78" s="42"/>
      <c r="H78" s="42"/>
      <c r="I78" s="42"/>
      <c r="J78" s="42"/>
      <c r="K78" s="42"/>
      <c r="L78" s="42"/>
      <c r="M78" s="42"/>
      <c r="N78" s="42"/>
      <c r="O78" s="42"/>
      <c r="P78" s="42"/>
      <c r="Q78" s="42"/>
      <c r="R78" s="42"/>
      <c r="S78" s="42"/>
      <c r="T78" s="42"/>
      <c r="U78" s="42"/>
      <c r="V78" s="42"/>
      <c r="W78" s="42"/>
      <c r="X78" s="42"/>
      <c r="Y78" s="42"/>
    </row>
    <row r="79" spans="4:26" ht="12.75" customHeight="1" x14ac:dyDescent="0.25">
      <c r="E79" s="42"/>
      <c r="F79" s="42"/>
      <c r="G79" s="42"/>
      <c r="H79" s="42"/>
      <c r="I79" s="42"/>
      <c r="J79" s="42"/>
      <c r="K79" s="42"/>
      <c r="L79" s="42"/>
      <c r="M79" s="42"/>
      <c r="N79" s="42"/>
      <c r="O79" s="42"/>
      <c r="P79" s="42"/>
      <c r="Q79" s="42"/>
      <c r="R79" s="42"/>
      <c r="S79" s="42"/>
      <c r="T79" s="42"/>
      <c r="U79" s="42"/>
      <c r="V79" s="42"/>
      <c r="W79" s="42"/>
      <c r="X79" s="42"/>
      <c r="Y79" s="42"/>
    </row>
    <row r="80" spans="4:26" ht="12.75" customHeight="1" x14ac:dyDescent="0.25">
      <c r="E80" s="42"/>
      <c r="F80" s="42"/>
      <c r="G80" s="42"/>
      <c r="H80" s="42"/>
      <c r="I80" s="42"/>
      <c r="J80" s="42"/>
      <c r="K80" s="42"/>
      <c r="L80" s="42"/>
      <c r="M80" s="42"/>
      <c r="N80" s="42"/>
      <c r="O80" s="42"/>
      <c r="P80" s="42"/>
      <c r="Q80" s="42"/>
      <c r="R80" s="42"/>
      <c r="S80" s="42"/>
      <c r="T80" s="42"/>
      <c r="U80" s="42"/>
      <c r="V80" s="42"/>
      <c r="W80" s="42"/>
      <c r="X80" s="42"/>
      <c r="Y80" s="42"/>
    </row>
    <row r="81" spans="5:25" ht="12.75" customHeight="1" x14ac:dyDescent="0.25">
      <c r="E81" s="42"/>
      <c r="F81" s="42"/>
      <c r="G81" s="42"/>
      <c r="H81" s="42"/>
      <c r="I81" s="42"/>
      <c r="J81" s="42"/>
      <c r="K81" s="42"/>
      <c r="L81" s="42"/>
      <c r="M81" s="42"/>
      <c r="N81" s="42"/>
      <c r="O81" s="42"/>
      <c r="P81" s="42"/>
      <c r="Q81" s="42"/>
      <c r="R81" s="42"/>
      <c r="S81" s="42"/>
      <c r="T81" s="42"/>
      <c r="U81" s="42"/>
      <c r="V81" s="42"/>
      <c r="W81" s="42"/>
      <c r="X81" s="42"/>
      <c r="Y81" s="42"/>
    </row>
    <row r="82" spans="5:25" ht="12.75" customHeight="1" x14ac:dyDescent="0.25">
      <c r="E82" s="42"/>
      <c r="F82" s="42"/>
      <c r="G82" s="42"/>
      <c r="H82" s="42"/>
      <c r="I82" s="42"/>
      <c r="J82" s="42"/>
      <c r="K82" s="42"/>
      <c r="L82" s="42"/>
      <c r="M82" s="42"/>
      <c r="N82" s="42"/>
      <c r="O82" s="42"/>
      <c r="P82" s="42"/>
      <c r="Q82" s="42"/>
      <c r="R82" s="42"/>
      <c r="S82" s="42"/>
      <c r="T82" s="42"/>
      <c r="U82" s="42"/>
      <c r="V82" s="42"/>
      <c r="W82" s="42"/>
      <c r="X82" s="42"/>
      <c r="Y82" s="42"/>
    </row>
    <row r="83" spans="5:25" ht="12.75" customHeight="1" x14ac:dyDescent="0.25">
      <c r="E83" s="42"/>
      <c r="F83" s="42"/>
      <c r="G83" s="42"/>
      <c r="H83" s="42"/>
      <c r="I83" s="42"/>
      <c r="J83" s="42"/>
      <c r="K83" s="42"/>
      <c r="L83" s="42"/>
      <c r="M83" s="42"/>
      <c r="N83" s="42"/>
      <c r="O83" s="42"/>
      <c r="P83" s="42"/>
      <c r="Q83" s="42"/>
      <c r="R83" s="42"/>
      <c r="S83" s="42"/>
      <c r="T83" s="42"/>
      <c r="U83" s="42"/>
      <c r="V83" s="42"/>
      <c r="W83" s="42"/>
      <c r="X83" s="42"/>
      <c r="Y83" s="42"/>
    </row>
    <row r="84" spans="5:25" ht="12.75" customHeight="1" x14ac:dyDescent="0.25">
      <c r="E84" s="42"/>
      <c r="F84" s="42"/>
      <c r="G84" s="42"/>
      <c r="H84" s="42"/>
      <c r="I84" s="42"/>
      <c r="J84" s="42"/>
      <c r="K84" s="42"/>
      <c r="L84" s="42"/>
      <c r="M84" s="42"/>
      <c r="N84" s="42"/>
      <c r="O84" s="42"/>
      <c r="P84" s="42"/>
      <c r="Q84" s="42"/>
      <c r="R84" s="42"/>
      <c r="S84" s="42"/>
      <c r="T84" s="42"/>
      <c r="U84" s="42"/>
      <c r="V84" s="42"/>
      <c r="W84" s="42"/>
      <c r="X84" s="42"/>
      <c r="Y84" s="42"/>
    </row>
    <row r="85" spans="5:25" ht="12.75" customHeight="1" x14ac:dyDescent="0.25">
      <c r="E85" s="42"/>
      <c r="F85" s="42"/>
      <c r="G85" s="42"/>
      <c r="H85" s="42"/>
      <c r="I85" s="42"/>
      <c r="J85" s="42"/>
      <c r="K85" s="42"/>
      <c r="L85" s="42"/>
      <c r="M85" s="42"/>
      <c r="N85" s="42"/>
      <c r="O85" s="42"/>
      <c r="P85" s="42"/>
      <c r="Q85" s="42"/>
      <c r="R85" s="42"/>
      <c r="S85" s="42"/>
      <c r="T85" s="42"/>
      <c r="U85" s="42"/>
      <c r="V85" s="42"/>
      <c r="W85" s="42"/>
      <c r="X85" s="42"/>
      <c r="Y85" s="42"/>
    </row>
    <row r="86" spans="5:25" ht="12.75" customHeight="1" x14ac:dyDescent="0.25">
      <c r="E86" s="42"/>
      <c r="F86" s="42"/>
      <c r="G86" s="42"/>
      <c r="H86" s="42"/>
      <c r="I86" s="42"/>
      <c r="J86" s="42"/>
      <c r="K86" s="42"/>
      <c r="L86" s="42"/>
      <c r="M86" s="42"/>
      <c r="N86" s="42"/>
      <c r="O86" s="42"/>
      <c r="P86" s="42"/>
      <c r="Q86" s="42"/>
      <c r="R86" s="42"/>
      <c r="S86" s="42"/>
      <c r="T86" s="42"/>
      <c r="U86" s="42"/>
      <c r="V86" s="42"/>
      <c r="W86" s="42"/>
      <c r="X86" s="42"/>
      <c r="Y86" s="42"/>
    </row>
    <row r="87" spans="5:25" ht="12.75" customHeight="1" x14ac:dyDescent="0.25">
      <c r="E87" s="42"/>
      <c r="F87" s="42"/>
      <c r="G87" s="42"/>
      <c r="H87" s="42"/>
      <c r="I87" s="42"/>
      <c r="J87" s="42"/>
      <c r="K87" s="42"/>
      <c r="L87" s="42"/>
      <c r="M87" s="42"/>
      <c r="N87" s="42"/>
      <c r="O87" s="42"/>
      <c r="P87" s="42"/>
      <c r="Q87" s="42"/>
      <c r="R87" s="42"/>
      <c r="S87" s="42"/>
      <c r="T87" s="42"/>
      <c r="U87" s="42"/>
      <c r="V87" s="42"/>
      <c r="W87" s="42"/>
      <c r="X87" s="42"/>
      <c r="Y87" s="42"/>
    </row>
    <row r="88" spans="5:25" ht="12.75" customHeight="1" x14ac:dyDescent="0.25">
      <c r="E88" s="42"/>
      <c r="F88" s="42"/>
      <c r="G88" s="42"/>
      <c r="H88" s="42"/>
      <c r="I88" s="42"/>
      <c r="J88" s="42"/>
      <c r="K88" s="42"/>
      <c r="L88" s="42"/>
      <c r="M88" s="42"/>
      <c r="N88" s="42"/>
      <c r="O88" s="42"/>
      <c r="P88" s="42"/>
      <c r="Q88" s="42"/>
      <c r="R88" s="42"/>
      <c r="S88" s="42"/>
      <c r="T88" s="42"/>
      <c r="U88" s="42"/>
      <c r="V88" s="42"/>
      <c r="W88" s="42"/>
      <c r="X88" s="42"/>
      <c r="Y88" s="42"/>
    </row>
    <row r="89" spans="5:25" ht="12.75" customHeight="1" x14ac:dyDescent="0.25">
      <c r="E89" s="42"/>
      <c r="F89" s="42"/>
      <c r="G89" s="42"/>
      <c r="H89" s="42"/>
      <c r="I89" s="42"/>
      <c r="J89" s="42"/>
      <c r="K89" s="42"/>
      <c r="L89" s="42"/>
      <c r="M89" s="42"/>
      <c r="N89" s="42"/>
      <c r="O89" s="42"/>
      <c r="P89" s="42"/>
      <c r="Q89" s="42"/>
      <c r="R89" s="42"/>
      <c r="S89" s="42"/>
      <c r="T89" s="42"/>
      <c r="U89" s="42"/>
      <c r="V89" s="42"/>
      <c r="W89" s="42"/>
      <c r="X89" s="42"/>
      <c r="Y89" s="42"/>
    </row>
    <row r="90" spans="5:25" ht="12.75" customHeight="1" x14ac:dyDescent="0.25">
      <c r="E90" s="42"/>
      <c r="F90" s="42"/>
      <c r="G90" s="42"/>
      <c r="H90" s="42"/>
      <c r="I90" s="42"/>
      <c r="J90" s="42"/>
      <c r="K90" s="42"/>
      <c r="L90" s="42"/>
      <c r="M90" s="42"/>
      <c r="N90" s="42"/>
      <c r="O90" s="42"/>
      <c r="P90" s="42"/>
      <c r="Q90" s="42"/>
      <c r="R90" s="42"/>
      <c r="S90" s="42"/>
      <c r="T90" s="42"/>
      <c r="U90" s="42"/>
      <c r="V90" s="42"/>
      <c r="W90" s="42"/>
      <c r="X90" s="42"/>
      <c r="Y90" s="42"/>
    </row>
    <row r="91" spans="5:25" ht="12.75" customHeight="1" x14ac:dyDescent="0.25">
      <c r="E91" s="42"/>
      <c r="F91" s="42"/>
      <c r="G91" s="42"/>
      <c r="H91" s="42"/>
      <c r="I91" s="42"/>
      <c r="J91" s="42"/>
      <c r="K91" s="42"/>
      <c r="L91" s="42"/>
      <c r="M91" s="42"/>
      <c r="N91" s="42"/>
      <c r="O91" s="42"/>
      <c r="P91" s="42"/>
      <c r="Q91" s="42"/>
      <c r="R91" s="42"/>
      <c r="S91" s="42"/>
      <c r="T91" s="42"/>
      <c r="U91" s="42"/>
      <c r="V91" s="42"/>
      <c r="W91" s="42"/>
      <c r="X91" s="42"/>
      <c r="Y91" s="42"/>
    </row>
    <row r="92" spans="5:25" ht="12.75" customHeight="1" x14ac:dyDescent="0.25">
      <c r="E92" s="42"/>
      <c r="F92" s="42"/>
      <c r="G92" s="42"/>
      <c r="H92" s="42"/>
      <c r="I92" s="42"/>
      <c r="J92" s="42"/>
      <c r="K92" s="42"/>
      <c r="L92" s="42"/>
      <c r="M92" s="42"/>
      <c r="N92" s="42"/>
      <c r="O92" s="42"/>
      <c r="P92" s="42"/>
      <c r="Q92" s="42"/>
      <c r="R92" s="42"/>
      <c r="S92" s="42"/>
      <c r="T92" s="42"/>
      <c r="U92" s="42"/>
      <c r="V92" s="42"/>
      <c r="W92" s="42"/>
      <c r="X92" s="42"/>
      <c r="Y92" s="42"/>
    </row>
    <row r="93" spans="5:25" ht="12.75" customHeight="1" x14ac:dyDescent="0.25">
      <c r="E93" s="42"/>
      <c r="F93" s="42"/>
      <c r="G93" s="42"/>
      <c r="H93" s="42"/>
      <c r="I93" s="42"/>
      <c r="J93" s="42"/>
      <c r="K93" s="42"/>
      <c r="L93" s="42"/>
      <c r="M93" s="42"/>
      <c r="N93" s="42"/>
      <c r="O93" s="42"/>
      <c r="P93" s="42"/>
      <c r="Q93" s="42"/>
      <c r="R93" s="42"/>
      <c r="S93" s="42"/>
      <c r="T93" s="42"/>
      <c r="U93" s="42"/>
      <c r="V93" s="42"/>
      <c r="W93" s="42"/>
      <c r="X93" s="42"/>
      <c r="Y93" s="42"/>
    </row>
    <row r="94" spans="5:25" ht="12.75" customHeight="1" x14ac:dyDescent="0.25">
      <c r="E94" s="42"/>
      <c r="F94" s="42"/>
      <c r="G94" s="42"/>
      <c r="H94" s="42"/>
      <c r="I94" s="42"/>
      <c r="J94" s="42"/>
      <c r="K94" s="42"/>
      <c r="L94" s="42"/>
      <c r="M94" s="42"/>
      <c r="N94" s="42"/>
      <c r="O94" s="42"/>
      <c r="P94" s="42"/>
      <c r="Q94" s="42"/>
      <c r="R94" s="42"/>
      <c r="S94" s="42"/>
      <c r="T94" s="42"/>
      <c r="U94" s="42"/>
      <c r="V94" s="42"/>
      <c r="W94" s="42"/>
      <c r="X94" s="42"/>
      <c r="Y94" s="42"/>
    </row>
    <row r="95" spans="5:25" ht="12.75" customHeight="1" x14ac:dyDescent="0.25">
      <c r="E95" s="42"/>
      <c r="F95" s="42"/>
      <c r="G95" s="42"/>
      <c r="H95" s="42"/>
      <c r="I95" s="42"/>
      <c r="J95" s="42"/>
      <c r="K95" s="42"/>
      <c r="L95" s="42"/>
      <c r="M95" s="42"/>
      <c r="N95" s="42"/>
      <c r="O95" s="42"/>
      <c r="P95" s="42"/>
      <c r="Q95" s="42"/>
      <c r="R95" s="42"/>
      <c r="S95" s="42"/>
      <c r="T95" s="42"/>
      <c r="U95" s="42"/>
      <c r="V95" s="42"/>
      <c r="W95" s="42"/>
      <c r="X95" s="42"/>
      <c r="Y95" s="42"/>
    </row>
    <row r="96" spans="5:25" ht="12.75" customHeight="1" x14ac:dyDescent="0.25">
      <c r="E96" s="42"/>
      <c r="F96" s="42"/>
      <c r="G96" s="42"/>
      <c r="H96" s="42"/>
      <c r="I96" s="42"/>
      <c r="J96" s="42"/>
      <c r="K96" s="42"/>
      <c r="L96" s="42"/>
      <c r="M96" s="42"/>
      <c r="N96" s="42"/>
      <c r="O96" s="42"/>
      <c r="P96" s="42"/>
      <c r="Q96" s="42"/>
      <c r="R96" s="42"/>
      <c r="S96" s="42"/>
      <c r="T96" s="42"/>
      <c r="U96" s="42"/>
      <c r="V96" s="42"/>
      <c r="W96" s="42"/>
      <c r="X96" s="42"/>
      <c r="Y96" s="42"/>
    </row>
    <row r="97" spans="5:25" ht="12.75" customHeight="1" x14ac:dyDescent="0.25">
      <c r="E97" s="42"/>
      <c r="F97" s="42"/>
      <c r="G97" s="42"/>
      <c r="H97" s="42"/>
      <c r="I97" s="42"/>
      <c r="J97" s="42"/>
      <c r="K97" s="42"/>
      <c r="L97" s="42"/>
      <c r="M97" s="42"/>
      <c r="N97" s="42"/>
      <c r="O97" s="42"/>
      <c r="P97" s="42"/>
      <c r="Q97" s="42"/>
      <c r="R97" s="42"/>
      <c r="S97" s="42"/>
      <c r="T97" s="42"/>
      <c r="U97" s="42"/>
      <c r="V97" s="42"/>
      <c r="W97" s="42"/>
      <c r="X97" s="42"/>
      <c r="Y97" s="42"/>
    </row>
    <row r="98" spans="5:25" ht="12.75" customHeight="1" x14ac:dyDescent="0.25">
      <c r="E98" s="42"/>
      <c r="F98" s="42"/>
      <c r="G98" s="42"/>
      <c r="H98" s="42"/>
      <c r="I98" s="42"/>
      <c r="J98" s="42"/>
      <c r="K98" s="42"/>
      <c r="L98" s="42"/>
      <c r="M98" s="42"/>
      <c r="N98" s="42"/>
      <c r="O98" s="42"/>
      <c r="P98" s="42"/>
      <c r="Q98" s="42"/>
      <c r="R98" s="42"/>
      <c r="S98" s="42"/>
      <c r="T98" s="42"/>
      <c r="U98" s="42"/>
      <c r="V98" s="42"/>
      <c r="W98" s="42"/>
      <c r="X98" s="42"/>
      <c r="Y98" s="42"/>
    </row>
    <row r="99" spans="5:25" ht="12.75" customHeight="1" x14ac:dyDescent="0.25">
      <c r="E99" s="42"/>
      <c r="F99" s="42"/>
      <c r="G99" s="42"/>
      <c r="H99" s="42"/>
      <c r="I99" s="42"/>
      <c r="J99" s="42"/>
      <c r="K99" s="42"/>
      <c r="L99" s="42"/>
      <c r="M99" s="42"/>
      <c r="N99" s="42"/>
      <c r="O99" s="42"/>
      <c r="P99" s="42"/>
      <c r="Q99" s="42"/>
      <c r="R99" s="42"/>
      <c r="S99" s="42"/>
      <c r="T99" s="42"/>
      <c r="U99" s="42"/>
      <c r="V99" s="42"/>
      <c r="W99" s="42"/>
      <c r="X99" s="42"/>
      <c r="Y99" s="42"/>
    </row>
    <row r="100" spans="5:25" ht="12.75" customHeight="1" x14ac:dyDescent="0.25">
      <c r="E100" s="42"/>
      <c r="F100" s="42"/>
      <c r="G100" s="42"/>
      <c r="H100" s="42"/>
      <c r="I100" s="42"/>
      <c r="J100" s="42"/>
      <c r="K100" s="42"/>
      <c r="L100" s="42"/>
      <c r="M100" s="42"/>
      <c r="N100" s="42"/>
      <c r="O100" s="42"/>
      <c r="P100" s="42"/>
      <c r="Q100" s="42"/>
      <c r="R100" s="42"/>
      <c r="S100" s="42"/>
      <c r="T100" s="42"/>
      <c r="U100" s="42"/>
      <c r="V100" s="42"/>
      <c r="W100" s="42"/>
      <c r="X100" s="42"/>
      <c r="Y100" s="42"/>
    </row>
    <row r="101" spans="5:25" ht="12.75" customHeight="1" x14ac:dyDescent="0.25">
      <c r="E101" s="42"/>
      <c r="F101" s="42"/>
      <c r="G101" s="42"/>
      <c r="H101" s="42"/>
      <c r="I101" s="42"/>
      <c r="J101" s="42"/>
      <c r="K101" s="42"/>
      <c r="L101" s="42"/>
      <c r="M101" s="42"/>
      <c r="N101" s="42"/>
      <c r="O101" s="42"/>
      <c r="P101" s="42"/>
      <c r="Q101" s="42"/>
      <c r="R101" s="42"/>
      <c r="S101" s="42"/>
      <c r="T101" s="42"/>
      <c r="U101" s="42"/>
      <c r="V101" s="42"/>
      <c r="W101" s="42"/>
      <c r="X101" s="42"/>
      <c r="Y101" s="42"/>
    </row>
    <row r="102" spans="5:25" ht="12.75" customHeight="1" x14ac:dyDescent="0.25">
      <c r="E102" s="42"/>
      <c r="F102" s="42"/>
      <c r="G102" s="42"/>
      <c r="H102" s="42"/>
      <c r="I102" s="42"/>
      <c r="J102" s="42"/>
      <c r="K102" s="42"/>
      <c r="L102" s="42"/>
      <c r="M102" s="42"/>
      <c r="N102" s="42"/>
      <c r="O102" s="42"/>
      <c r="P102" s="42"/>
      <c r="Q102" s="42"/>
      <c r="R102" s="42"/>
      <c r="S102" s="42"/>
      <c r="T102" s="42"/>
      <c r="U102" s="42"/>
      <c r="V102" s="42"/>
      <c r="W102" s="42"/>
      <c r="X102" s="42"/>
      <c r="Y102" s="42"/>
    </row>
    <row r="103" spans="5:25" ht="12.75" customHeight="1" x14ac:dyDescent="0.25">
      <c r="E103" s="42"/>
      <c r="F103" s="42"/>
      <c r="G103" s="42"/>
      <c r="H103" s="42"/>
      <c r="I103" s="42"/>
      <c r="J103" s="42"/>
      <c r="K103" s="42"/>
      <c r="L103" s="42"/>
      <c r="M103" s="42"/>
      <c r="N103" s="42"/>
      <c r="O103" s="42"/>
      <c r="P103" s="42"/>
      <c r="Q103" s="42"/>
      <c r="R103" s="42"/>
      <c r="S103" s="42"/>
      <c r="T103" s="42"/>
      <c r="U103" s="42"/>
      <c r="V103" s="42"/>
      <c r="W103" s="42"/>
      <c r="X103" s="42"/>
      <c r="Y103" s="42"/>
    </row>
    <row r="104" spans="5:25" ht="12.75" customHeight="1" x14ac:dyDescent="0.25">
      <c r="E104" s="42"/>
      <c r="F104" s="42"/>
      <c r="G104" s="42"/>
      <c r="H104" s="42"/>
      <c r="I104" s="42"/>
      <c r="J104" s="42"/>
      <c r="K104" s="42"/>
      <c r="L104" s="42"/>
      <c r="M104" s="42"/>
      <c r="N104" s="42"/>
      <c r="O104" s="42"/>
      <c r="P104" s="42"/>
      <c r="Q104" s="42"/>
      <c r="R104" s="42"/>
      <c r="S104" s="42"/>
      <c r="T104" s="42"/>
      <c r="U104" s="42"/>
      <c r="V104" s="42"/>
      <c r="W104" s="42"/>
      <c r="X104" s="42"/>
      <c r="Y104" s="42"/>
    </row>
    <row r="105" spans="5:25" ht="12.75" customHeight="1" x14ac:dyDescent="0.25">
      <c r="E105" s="42"/>
      <c r="F105" s="42"/>
      <c r="G105" s="42"/>
      <c r="H105" s="42"/>
      <c r="I105" s="42"/>
      <c r="J105" s="42"/>
      <c r="K105" s="42"/>
      <c r="L105" s="42"/>
      <c r="M105" s="42"/>
      <c r="N105" s="42"/>
      <c r="O105" s="42"/>
      <c r="P105" s="42"/>
      <c r="Q105" s="42"/>
      <c r="R105" s="42"/>
      <c r="S105" s="42"/>
      <c r="T105" s="42"/>
      <c r="U105" s="42"/>
      <c r="V105" s="42"/>
      <c r="W105" s="42"/>
      <c r="X105" s="42"/>
      <c r="Y105" s="42"/>
    </row>
  </sheetData>
  <sheetProtection algorithmName="SHA-512" hashValue="7K57rgD/mpj3wj/qSUzh1/K8wSU9DbZKkKy1/MtLtQMnCCnzuw0y+qPsDk36vfUZ152RIg3cRo/Haihtmjx97w==" saltValue="8lXq0gcFqpFqXVsXMZ4tiw==" spinCount="100000" sheet="1"/>
  <mergeCells count="94">
    <mergeCell ref="W70:X70"/>
    <mergeCell ref="E62:I62"/>
    <mergeCell ref="J62:K62"/>
    <mergeCell ref="N62:O62"/>
    <mergeCell ref="Q62:R62"/>
    <mergeCell ref="S62:T62"/>
    <mergeCell ref="J65:K65"/>
    <mergeCell ref="Q65:R65"/>
    <mergeCell ref="F70:H70"/>
    <mergeCell ref="J70:K70"/>
    <mergeCell ref="N70:O70"/>
    <mergeCell ref="Q70:R70"/>
    <mergeCell ref="S70:T70"/>
    <mergeCell ref="S65:T65"/>
    <mergeCell ref="N59:O59"/>
    <mergeCell ref="Q59:R59"/>
    <mergeCell ref="S59:T59"/>
    <mergeCell ref="B51:H51"/>
    <mergeCell ref="J51:K51"/>
    <mergeCell ref="N51:O51"/>
    <mergeCell ref="Q51:R51"/>
    <mergeCell ref="S51:T51"/>
    <mergeCell ref="E54:I54"/>
    <mergeCell ref="J54:K54"/>
    <mergeCell ref="E57:I57"/>
    <mergeCell ref="B59:H59"/>
    <mergeCell ref="J59:K59"/>
    <mergeCell ref="S54:T54"/>
    <mergeCell ref="S45:T45"/>
    <mergeCell ref="B48:H48"/>
    <mergeCell ref="J48:K48"/>
    <mergeCell ref="N48:O48"/>
    <mergeCell ref="Q48:R48"/>
    <mergeCell ref="S48:T48"/>
    <mergeCell ref="B45:H45"/>
    <mergeCell ref="J45:K45"/>
    <mergeCell ref="N45:O45"/>
    <mergeCell ref="Q45:R45"/>
    <mergeCell ref="N54:O54"/>
    <mergeCell ref="Q54:R54"/>
    <mergeCell ref="J38:K38"/>
    <mergeCell ref="Q38:R38"/>
    <mergeCell ref="S38:T38"/>
    <mergeCell ref="D41:I41"/>
    <mergeCell ref="E43:I43"/>
    <mergeCell ref="E35:I35"/>
    <mergeCell ref="J35:K35"/>
    <mergeCell ref="N35:O35"/>
    <mergeCell ref="Q35:R35"/>
    <mergeCell ref="S35:T35"/>
    <mergeCell ref="B32:H32"/>
    <mergeCell ref="J32:K32"/>
    <mergeCell ref="N32:O32"/>
    <mergeCell ref="Q32:R32"/>
    <mergeCell ref="S32:T32"/>
    <mergeCell ref="B29:H29"/>
    <mergeCell ref="J29:K29"/>
    <mergeCell ref="N29:O29"/>
    <mergeCell ref="Q29:R29"/>
    <mergeCell ref="S29:T29"/>
    <mergeCell ref="B26:H26"/>
    <mergeCell ref="J26:K26"/>
    <mergeCell ref="N26:O26"/>
    <mergeCell ref="Q26:R26"/>
    <mergeCell ref="S26:T26"/>
    <mergeCell ref="B23:H23"/>
    <mergeCell ref="J23:K23"/>
    <mergeCell ref="N23:O23"/>
    <mergeCell ref="Q23:R23"/>
    <mergeCell ref="S23:T23"/>
    <mergeCell ref="N17:O17"/>
    <mergeCell ref="Q17:R17"/>
    <mergeCell ref="S17:T17"/>
    <mergeCell ref="B20:H20"/>
    <mergeCell ref="J20:K20"/>
    <mergeCell ref="N20:O20"/>
    <mergeCell ref="Q20:R20"/>
    <mergeCell ref="S20:T20"/>
    <mergeCell ref="C11:I11"/>
    <mergeCell ref="D13:I13"/>
    <mergeCell ref="E15:I15"/>
    <mergeCell ref="B17:H17"/>
    <mergeCell ref="J17:K17"/>
    <mergeCell ref="M6:T6"/>
    <mergeCell ref="W6:X6"/>
    <mergeCell ref="B8:G8"/>
    <mergeCell ref="K1:Q1"/>
    <mergeCell ref="G2:S2"/>
    <mergeCell ref="X2:Y2"/>
    <mergeCell ref="X3:Y3"/>
    <mergeCell ref="B4:N4"/>
    <mergeCell ref="X4:Y4"/>
    <mergeCell ref="G6:I6"/>
    <mergeCell ref="G7:I7"/>
  </mergeCells>
  <hyperlinks>
    <hyperlink ref="Z45" location="' Note Sheet 2024'!C51" tooltip="Click to Learn More - Alt Left Arrow to Return" display="Note 48" xr:uid="{00000000-0004-0000-0900-000000000000}"/>
    <hyperlink ref="H8" location="' Note Sheet 2024'!B4" tooltip="Click to Learn More - Alt Left Arrow to Return" display="?" xr:uid="{00000000-0004-0000-0900-000001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sheetPr>
  <dimension ref="B1:Z125"/>
  <sheetViews>
    <sheetView showGridLines="0" showOutlineSymbols="0" zoomScaleNormal="100" workbookViewId="0">
      <pane ySplit="8" topLeftCell="A9" activePane="bottomLeft" state="frozen"/>
      <selection pane="bottomLeft" activeCell="Y101" sqref="Y101"/>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6"/>
      <c r="G6" s="314">
        <f>'Gen Fund With Rev'!G6:J6</f>
        <v>291506190</v>
      </c>
      <c r="H6" s="275"/>
      <c r="I6" s="275"/>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17">
        <f>'Gen Fund With Rev'!G7:I7</f>
        <v>0.57550000000000001</v>
      </c>
      <c r="H7" s="279"/>
      <c r="I7" s="279"/>
      <c r="K7" s="3" t="s">
        <v>8</v>
      </c>
      <c r="M7" s="3" t="s">
        <v>9</v>
      </c>
      <c r="O7" s="3" t="s">
        <v>10</v>
      </c>
      <c r="Q7" s="3" t="s">
        <v>11</v>
      </c>
      <c r="S7" s="3" t="s">
        <v>12</v>
      </c>
    </row>
    <row r="8" spans="2:25" ht="13.2" x14ac:dyDescent="0.25">
      <c r="B8" s="278" t="str">
        <f>'Gen Fund With Rev'!B8:G8</f>
        <v>Month: 1/02/2024</v>
      </c>
      <c r="C8" s="278"/>
      <c r="D8" s="278"/>
      <c r="E8" s="278"/>
      <c r="F8" s="278"/>
      <c r="G8" s="278"/>
      <c r="H8" s="157" t="s">
        <v>494</v>
      </c>
      <c r="K8" s="3" t="s">
        <v>13</v>
      </c>
      <c r="M8" s="3" t="s">
        <v>14</v>
      </c>
      <c r="O8" s="3" t="s">
        <v>14</v>
      </c>
      <c r="Q8" s="154" t="str">
        <f>'Gen Fund With Rev'!Q8</f>
        <v>January</v>
      </c>
      <c r="S8" s="3" t="s">
        <v>15</v>
      </c>
      <c r="U8" s="7" t="s">
        <v>16</v>
      </c>
      <c r="V8" s="1"/>
      <c r="W8" s="7" t="s">
        <v>17</v>
      </c>
      <c r="X8" s="7"/>
      <c r="Y8" s="7" t="s">
        <v>18</v>
      </c>
    </row>
    <row r="9" spans="2:25" ht="3" customHeight="1" x14ac:dyDescent="0.25"/>
    <row r="10" spans="2:25" ht="19.8" customHeight="1" x14ac:dyDescent="0.25">
      <c r="W10" s="7"/>
    </row>
    <row r="11" spans="2:25" ht="12" customHeight="1" x14ac:dyDescent="0.25">
      <c r="C11" s="269" t="s">
        <v>222</v>
      </c>
      <c r="D11" s="269"/>
      <c r="E11" s="269"/>
      <c r="F11" s="269"/>
      <c r="G11" s="269"/>
      <c r="H11" s="269"/>
      <c r="I11" s="269"/>
    </row>
    <row r="12" spans="2:25" ht="12.75" hidden="1" customHeight="1" x14ac:dyDescent="0.25"/>
    <row r="13" spans="2:25" ht="12" customHeight="1" x14ac:dyDescent="0.25">
      <c r="D13" s="291" t="s">
        <v>20</v>
      </c>
      <c r="E13" s="291"/>
      <c r="F13" s="291"/>
      <c r="G13" s="291"/>
      <c r="H13" s="291"/>
      <c r="I13" s="291"/>
    </row>
    <row r="14" spans="2:25" ht="12.75" hidden="1" customHeight="1" x14ac:dyDescent="0.25"/>
    <row r="15" spans="2:25" ht="12" customHeight="1" x14ac:dyDescent="0.25">
      <c r="E15" s="269" t="s">
        <v>21</v>
      </c>
      <c r="F15" s="269"/>
      <c r="G15" s="269"/>
      <c r="H15" s="269"/>
      <c r="I15" s="269"/>
    </row>
    <row r="16" spans="2:25" ht="12.75" hidden="1" customHeight="1" x14ac:dyDescent="0.25"/>
    <row r="17" spans="2:26" ht="12" customHeight="1" x14ac:dyDescent="0.25">
      <c r="B17" s="269" t="s">
        <v>32</v>
      </c>
      <c r="C17" s="269"/>
      <c r="D17" s="269"/>
      <c r="E17" s="269"/>
      <c r="F17" s="269"/>
      <c r="G17" s="269"/>
      <c r="H17" s="269"/>
      <c r="J17" s="285">
        <v>0</v>
      </c>
      <c r="K17" s="285"/>
      <c r="M17" s="5">
        <v>0</v>
      </c>
      <c r="N17" s="285">
        <v>0</v>
      </c>
      <c r="O17" s="285"/>
      <c r="Q17" s="290">
        <v>0</v>
      </c>
      <c r="R17" s="290"/>
      <c r="S17" s="285">
        <v>0</v>
      </c>
      <c r="T17" s="285"/>
      <c r="U17" s="8">
        <v>0</v>
      </c>
      <c r="W17" s="41"/>
      <c r="Y17" s="41"/>
      <c r="Z17" s="13"/>
    </row>
    <row r="18" spans="2:26" ht="6" customHeight="1" x14ac:dyDescent="0.25"/>
    <row r="19" spans="2:26" ht="12.75" hidden="1" customHeight="1" x14ac:dyDescent="0.25"/>
    <row r="20" spans="2:26" ht="12" customHeight="1" x14ac:dyDescent="0.25">
      <c r="B20" s="269" t="s">
        <v>38</v>
      </c>
      <c r="C20" s="269"/>
      <c r="D20" s="269"/>
      <c r="E20" s="269"/>
      <c r="F20" s="269"/>
      <c r="G20" s="269"/>
      <c r="H20" s="269"/>
      <c r="J20" s="285">
        <v>648.67999999999995</v>
      </c>
      <c r="K20" s="285"/>
      <c r="M20" s="5">
        <v>200</v>
      </c>
      <c r="N20" s="285">
        <v>200</v>
      </c>
      <c r="O20" s="285"/>
      <c r="Q20" s="285">
        <v>2734.04</v>
      </c>
      <c r="R20" s="285"/>
      <c r="S20" s="285">
        <v>0</v>
      </c>
      <c r="T20" s="285"/>
      <c r="U20" s="8">
        <v>175</v>
      </c>
      <c r="W20" s="41"/>
      <c r="Y20" s="41"/>
    </row>
    <row r="21" spans="2:26" ht="6" customHeight="1" x14ac:dyDescent="0.25"/>
    <row r="22" spans="2:26" ht="12.75" hidden="1" customHeight="1" x14ac:dyDescent="0.25"/>
    <row r="23" spans="2:26" ht="12" customHeight="1" x14ac:dyDescent="0.25">
      <c r="B23" s="269" t="s">
        <v>41</v>
      </c>
      <c r="C23" s="269"/>
      <c r="D23" s="269"/>
      <c r="E23" s="269"/>
      <c r="F23" s="269"/>
      <c r="G23" s="269"/>
      <c r="H23" s="269"/>
      <c r="J23" s="285">
        <v>0</v>
      </c>
      <c r="K23" s="285"/>
      <c r="M23" s="5">
        <v>0</v>
      </c>
      <c r="N23" s="285">
        <v>0</v>
      </c>
      <c r="O23" s="285"/>
      <c r="Q23" s="285">
        <v>0</v>
      </c>
      <c r="R23" s="285"/>
      <c r="S23" s="285">
        <v>0</v>
      </c>
      <c r="T23" s="285"/>
      <c r="U23" s="8">
        <v>0</v>
      </c>
      <c r="W23" s="8">
        <v>0</v>
      </c>
      <c r="Y23" s="8"/>
    </row>
    <row r="24" spans="2:26" ht="6" customHeight="1" x14ac:dyDescent="0.25"/>
    <row r="25" spans="2:26" ht="12.75" hidden="1" customHeight="1" x14ac:dyDescent="0.25"/>
    <row r="26" spans="2:26" ht="12" customHeight="1" x14ac:dyDescent="0.25">
      <c r="B26" s="269" t="s">
        <v>45</v>
      </c>
      <c r="C26" s="269"/>
      <c r="D26" s="269"/>
      <c r="E26" s="269"/>
      <c r="F26" s="269"/>
      <c r="G26" s="269"/>
      <c r="H26" s="269"/>
      <c r="J26" s="285">
        <v>50000</v>
      </c>
      <c r="K26" s="285"/>
      <c r="M26" s="5">
        <v>330155</v>
      </c>
      <c r="N26" s="285">
        <v>330155</v>
      </c>
      <c r="O26" s="285"/>
      <c r="Q26" s="289">
        <v>0</v>
      </c>
      <c r="R26" s="289"/>
      <c r="S26" s="285">
        <v>0</v>
      </c>
      <c r="T26" s="285"/>
      <c r="U26" s="8">
        <v>145753.1</v>
      </c>
      <c r="W26" s="8"/>
      <c r="Y26" s="8"/>
      <c r="Z26" s="155" t="s">
        <v>409</v>
      </c>
    </row>
    <row r="27" spans="2:26" ht="6" customHeight="1" x14ac:dyDescent="0.25"/>
    <row r="28" spans="2:26" ht="2.25" customHeight="1" x14ac:dyDescent="0.25"/>
    <row r="29" spans="2:26" ht="10.5" customHeight="1" x14ac:dyDescent="0.25">
      <c r="E29" s="269" t="s">
        <v>21</v>
      </c>
      <c r="F29" s="269"/>
      <c r="G29" s="269"/>
      <c r="H29" s="269"/>
      <c r="I29" s="269"/>
      <c r="J29" s="294">
        <v>53005.68</v>
      </c>
      <c r="K29" s="294"/>
      <c r="M29" s="6">
        <v>330355</v>
      </c>
      <c r="N29" s="294">
        <v>330355</v>
      </c>
      <c r="O29" s="294"/>
      <c r="Q29" s="295">
        <f>SUM(Q17:Q26)</f>
        <v>2734.04</v>
      </c>
      <c r="R29" s="295">
        <f>SUM(R17:R26)</f>
        <v>0</v>
      </c>
      <c r="S29" s="295">
        <v>0</v>
      </c>
      <c r="T29" s="295"/>
      <c r="U29" s="23">
        <f>SUM(U17:U26)</f>
        <v>145928.1</v>
      </c>
      <c r="V29" s="23"/>
      <c r="W29" s="23">
        <f>SUM(W17:W26)</f>
        <v>0</v>
      </c>
      <c r="X29" s="23"/>
      <c r="Y29" s="23">
        <f>SUM(Y17:Y26)</f>
        <v>0</v>
      </c>
    </row>
    <row r="30" spans="2:26" ht="7.5" customHeight="1" x14ac:dyDescent="0.25"/>
    <row r="31" spans="2:26" ht="2.25" customHeight="1" x14ac:dyDescent="0.25"/>
    <row r="32" spans="2:26" ht="10.5" customHeight="1" x14ac:dyDescent="0.25">
      <c r="D32" s="147"/>
      <c r="E32" s="118" t="s">
        <v>46</v>
      </c>
      <c r="F32" s="118"/>
      <c r="G32" s="2"/>
      <c r="H32" s="2"/>
      <c r="I32" s="2"/>
      <c r="J32" s="270">
        <v>53005.68</v>
      </c>
      <c r="K32" s="270"/>
      <c r="M32" s="143">
        <v>330355</v>
      </c>
      <c r="N32" s="6"/>
      <c r="O32" s="143">
        <v>330355</v>
      </c>
      <c r="P32" s="6"/>
      <c r="Q32" s="297">
        <f>SUM(Q29)</f>
        <v>2734.04</v>
      </c>
      <c r="R32" s="297">
        <f>SUM(R29)</f>
        <v>0</v>
      </c>
      <c r="S32" s="295">
        <v>0</v>
      </c>
      <c r="T32" s="295"/>
      <c r="U32" s="144">
        <f>SUM(U29)</f>
        <v>145928.1</v>
      </c>
      <c r="V32" s="23"/>
      <c r="W32" s="144">
        <f>SUM(W29)</f>
        <v>0</v>
      </c>
      <c r="X32" s="23"/>
      <c r="Y32" s="144">
        <f>SUM(Y29)</f>
        <v>0</v>
      </c>
    </row>
    <row r="33" spans="2:25" ht="21.75" customHeight="1" x14ac:dyDescent="0.25"/>
    <row r="34" spans="2:25" ht="12.75" hidden="1" customHeight="1" x14ac:dyDescent="0.25"/>
    <row r="35" spans="2:25" ht="12" customHeight="1" x14ac:dyDescent="0.25">
      <c r="D35" s="291" t="s">
        <v>47</v>
      </c>
      <c r="E35" s="291"/>
      <c r="F35" s="291"/>
      <c r="G35" s="291"/>
      <c r="H35" s="291"/>
      <c r="I35" s="291"/>
    </row>
    <row r="36" spans="2:25" ht="12.75" hidden="1" customHeight="1" x14ac:dyDescent="0.25"/>
    <row r="37" spans="2:25" ht="12" customHeight="1" x14ac:dyDescent="0.25">
      <c r="E37" s="269" t="s">
        <v>21</v>
      </c>
      <c r="F37" s="269"/>
      <c r="G37" s="269"/>
      <c r="H37" s="269"/>
      <c r="I37" s="269"/>
    </row>
    <row r="38" spans="2:25" ht="12.75" hidden="1" customHeight="1" x14ac:dyDescent="0.25"/>
    <row r="39" spans="2:25" ht="12" customHeight="1" x14ac:dyDescent="0.25">
      <c r="B39" s="269" t="s">
        <v>50</v>
      </c>
      <c r="C39" s="269"/>
      <c r="D39" s="269"/>
      <c r="E39" s="269"/>
      <c r="F39" s="269"/>
      <c r="G39" s="269"/>
      <c r="H39" s="269"/>
      <c r="J39" s="285">
        <v>0</v>
      </c>
      <c r="K39" s="285"/>
      <c r="M39" s="5">
        <v>0</v>
      </c>
      <c r="N39" s="285">
        <v>0</v>
      </c>
      <c r="O39" s="285"/>
      <c r="Q39" s="285">
        <v>0</v>
      </c>
      <c r="R39" s="285"/>
      <c r="S39" s="285">
        <v>0</v>
      </c>
      <c r="T39" s="285"/>
      <c r="U39" s="8">
        <v>0</v>
      </c>
      <c r="W39" s="41">
        <v>0</v>
      </c>
      <c r="Y39" s="41"/>
    </row>
    <row r="40" spans="2:25" ht="6" customHeight="1" x14ac:dyDescent="0.25"/>
    <row r="41" spans="2:25" ht="12.75" hidden="1" customHeight="1" x14ac:dyDescent="0.25"/>
    <row r="42" spans="2:25" ht="12" customHeight="1" x14ac:dyDescent="0.25">
      <c r="B42" s="269" t="s">
        <v>51</v>
      </c>
      <c r="C42" s="269"/>
      <c r="D42" s="269"/>
      <c r="E42" s="269"/>
      <c r="F42" s="269"/>
      <c r="G42" s="269"/>
      <c r="H42" s="269"/>
      <c r="J42" s="285">
        <v>0</v>
      </c>
      <c r="K42" s="285"/>
      <c r="M42" s="5">
        <v>0</v>
      </c>
      <c r="N42" s="285">
        <v>0</v>
      </c>
      <c r="O42" s="285"/>
      <c r="Q42" s="285">
        <v>0</v>
      </c>
      <c r="R42" s="285"/>
      <c r="S42" s="285">
        <v>0</v>
      </c>
      <c r="T42" s="285"/>
      <c r="U42" s="8">
        <v>0</v>
      </c>
      <c r="W42" s="41">
        <v>0</v>
      </c>
      <c r="Y42" s="41"/>
    </row>
    <row r="43" spans="2:25" ht="6" customHeight="1" x14ac:dyDescent="0.25"/>
    <row r="44" spans="2:25" ht="12.75" hidden="1" customHeight="1" x14ac:dyDescent="0.25"/>
    <row r="45" spans="2:25" ht="12" customHeight="1" x14ac:dyDescent="0.25">
      <c r="B45" s="269" t="s">
        <v>52</v>
      </c>
      <c r="C45" s="269"/>
      <c r="D45" s="269"/>
      <c r="E45" s="269"/>
      <c r="F45" s="269"/>
      <c r="G45" s="269"/>
      <c r="H45" s="269"/>
      <c r="J45" s="285">
        <v>0</v>
      </c>
      <c r="K45" s="285"/>
      <c r="M45" s="5">
        <v>0</v>
      </c>
      <c r="N45" s="285">
        <v>0</v>
      </c>
      <c r="O45" s="285"/>
      <c r="Q45" s="285">
        <v>0</v>
      </c>
      <c r="R45" s="285"/>
      <c r="S45" s="285">
        <v>0</v>
      </c>
      <c r="T45" s="285"/>
      <c r="U45" s="8">
        <v>0</v>
      </c>
      <c r="W45" s="41">
        <v>0</v>
      </c>
      <c r="Y45" s="41"/>
    </row>
    <row r="46" spans="2:25" ht="6" customHeight="1" x14ac:dyDescent="0.25"/>
    <row r="47" spans="2:25" ht="12.75" hidden="1" customHeight="1" x14ac:dyDescent="0.25"/>
    <row r="48" spans="2:25" ht="12" customHeight="1" x14ac:dyDescent="0.25">
      <c r="B48" s="269" t="s">
        <v>97</v>
      </c>
      <c r="C48" s="269"/>
      <c r="D48" s="269"/>
      <c r="E48" s="269"/>
      <c r="F48" s="269"/>
      <c r="G48" s="269"/>
      <c r="H48" s="269"/>
      <c r="J48" s="285">
        <v>0</v>
      </c>
      <c r="K48" s="285"/>
      <c r="M48" s="5">
        <v>0</v>
      </c>
      <c r="N48" s="285">
        <v>0</v>
      </c>
      <c r="O48" s="285"/>
      <c r="Q48" s="285">
        <v>0</v>
      </c>
      <c r="R48" s="285"/>
      <c r="S48" s="285">
        <v>0</v>
      </c>
      <c r="T48" s="285"/>
      <c r="U48" s="8">
        <v>0</v>
      </c>
      <c r="W48" s="41">
        <v>0</v>
      </c>
      <c r="Y48" s="41"/>
    </row>
    <row r="49" spans="2:26" ht="6" customHeight="1" x14ac:dyDescent="0.25"/>
    <row r="50" spans="2:26" ht="12.75" hidden="1" customHeight="1" x14ac:dyDescent="0.25"/>
    <row r="51" spans="2:26" ht="12" customHeight="1" x14ac:dyDescent="0.25">
      <c r="B51" s="269" t="s">
        <v>56</v>
      </c>
      <c r="C51" s="269"/>
      <c r="D51" s="269"/>
      <c r="E51" s="269"/>
      <c r="F51" s="269"/>
      <c r="G51" s="269"/>
      <c r="H51" s="269"/>
      <c r="J51" s="285">
        <v>0</v>
      </c>
      <c r="K51" s="285"/>
      <c r="M51" s="5">
        <v>0</v>
      </c>
      <c r="N51" s="285">
        <v>0</v>
      </c>
      <c r="O51" s="285"/>
      <c r="Q51" s="285">
        <v>0</v>
      </c>
      <c r="R51" s="285"/>
      <c r="S51" s="285">
        <v>0</v>
      </c>
      <c r="T51" s="285"/>
      <c r="U51" s="8">
        <v>0</v>
      </c>
      <c r="W51" s="41">
        <v>0</v>
      </c>
      <c r="Y51" s="41"/>
    </row>
    <row r="52" spans="2:26" ht="6" customHeight="1" x14ac:dyDescent="0.25"/>
    <row r="53" spans="2:26" ht="12.75" hidden="1" customHeight="1" x14ac:dyDescent="0.25"/>
    <row r="54" spans="2:26" ht="12" customHeight="1" x14ac:dyDescent="0.25">
      <c r="B54" s="269" t="s">
        <v>63</v>
      </c>
      <c r="C54" s="269"/>
      <c r="D54" s="269"/>
      <c r="E54" s="269"/>
      <c r="F54" s="269"/>
      <c r="G54" s="269"/>
      <c r="H54" s="269"/>
      <c r="J54" s="285">
        <v>0</v>
      </c>
      <c r="K54" s="285"/>
      <c r="M54" s="5">
        <v>0</v>
      </c>
      <c r="N54" s="285">
        <v>0</v>
      </c>
      <c r="O54" s="285"/>
      <c r="Q54" s="285">
        <v>0</v>
      </c>
      <c r="R54" s="285"/>
      <c r="S54" s="285">
        <v>0</v>
      </c>
      <c r="T54" s="285"/>
      <c r="U54" s="8">
        <v>0</v>
      </c>
      <c r="W54" s="41">
        <v>0</v>
      </c>
      <c r="Y54" s="41"/>
    </row>
    <row r="55" spans="2:26" ht="6" customHeight="1" x14ac:dyDescent="0.25"/>
    <row r="56" spans="2:26" ht="12.75" hidden="1" customHeight="1" x14ac:dyDescent="0.25"/>
    <row r="57" spans="2:26" ht="12" customHeight="1" x14ac:dyDescent="0.25">
      <c r="B57" s="269" t="s">
        <v>248</v>
      </c>
      <c r="C57" s="269"/>
      <c r="D57" s="269"/>
      <c r="E57" s="269"/>
      <c r="F57" s="269"/>
      <c r="G57" s="269"/>
      <c r="H57" s="269"/>
      <c r="J57" s="285">
        <v>32915</v>
      </c>
      <c r="K57" s="285"/>
      <c r="M57" s="5">
        <v>308500</v>
      </c>
      <c r="N57" s="285">
        <v>308500</v>
      </c>
      <c r="O57" s="285"/>
      <c r="Q57" s="285">
        <v>98784.33</v>
      </c>
      <c r="R57" s="285"/>
      <c r="S57" s="285">
        <v>0</v>
      </c>
      <c r="T57" s="285"/>
      <c r="U57" s="8">
        <v>100000</v>
      </c>
      <c r="W57" s="41"/>
      <c r="Y57" s="41"/>
      <c r="Z57" s="155" t="s">
        <v>408</v>
      </c>
    </row>
    <row r="58" spans="2:26" ht="6" customHeight="1" x14ac:dyDescent="0.25"/>
    <row r="59" spans="2:26" ht="2.25" customHeight="1" x14ac:dyDescent="0.25"/>
    <row r="60" spans="2:26" ht="10.5" customHeight="1" x14ac:dyDescent="0.25">
      <c r="E60" s="269" t="s">
        <v>21</v>
      </c>
      <c r="F60" s="269"/>
      <c r="G60" s="269"/>
      <c r="H60" s="269"/>
      <c r="I60" s="269"/>
      <c r="J60" s="294">
        <v>32915</v>
      </c>
      <c r="K60" s="294"/>
      <c r="M60" s="6">
        <v>308500</v>
      </c>
      <c r="N60" s="294">
        <v>308500</v>
      </c>
      <c r="O60" s="294"/>
      <c r="Q60" s="295">
        <f>SUM(Q39:Q57)</f>
        <v>98784.33</v>
      </c>
      <c r="R60" s="295">
        <f>SUM(R39:R57)</f>
        <v>0</v>
      </c>
      <c r="S60" s="295">
        <v>0</v>
      </c>
      <c r="T60" s="295"/>
      <c r="U60" s="23">
        <f>SUM(U39:U57)</f>
        <v>100000</v>
      </c>
      <c r="V60" s="23"/>
      <c r="W60" s="23">
        <f>SUM(W39:W57)</f>
        <v>0</v>
      </c>
      <c r="X60" s="23"/>
      <c r="Y60" s="23">
        <f>SUM(Y39:Y57)</f>
        <v>0</v>
      </c>
    </row>
    <row r="61" spans="2:26" ht="7.5" customHeight="1" x14ac:dyDescent="0.25">
      <c r="J61">
        <v>4</v>
      </c>
    </row>
    <row r="62" spans="2:26" ht="12.75" hidden="1" customHeight="1" x14ac:dyDescent="0.25"/>
    <row r="63" spans="2:26" ht="12" customHeight="1" x14ac:dyDescent="0.25">
      <c r="E63" s="291" t="s">
        <v>124</v>
      </c>
      <c r="F63" s="291"/>
      <c r="G63" s="291"/>
      <c r="H63" s="291"/>
      <c r="I63" s="291"/>
    </row>
    <row r="64" spans="2:26" ht="12.75" hidden="1" customHeight="1" x14ac:dyDescent="0.25"/>
    <row r="65" spans="2:25" ht="12" customHeight="1" x14ac:dyDescent="0.25">
      <c r="B65" s="269" t="s">
        <v>51</v>
      </c>
      <c r="C65" s="269"/>
      <c r="D65" s="269"/>
      <c r="E65" s="269"/>
      <c r="F65" s="269"/>
      <c r="G65" s="269"/>
      <c r="H65" s="269"/>
      <c r="J65" s="285">
        <v>0</v>
      </c>
      <c r="K65" s="285"/>
      <c r="M65" s="5">
        <v>0</v>
      </c>
      <c r="N65" s="285">
        <v>0</v>
      </c>
      <c r="O65" s="285"/>
      <c r="Q65" s="285">
        <v>0</v>
      </c>
      <c r="R65" s="285"/>
      <c r="S65" s="285">
        <v>0</v>
      </c>
      <c r="T65" s="285"/>
      <c r="U65" s="8">
        <v>0</v>
      </c>
      <c r="W65" s="8">
        <v>0</v>
      </c>
      <c r="Y65" s="8"/>
    </row>
    <row r="66" spans="2:25" ht="6" customHeight="1" x14ac:dyDescent="0.25"/>
    <row r="67" spans="2:25" ht="12.75" hidden="1" customHeight="1" x14ac:dyDescent="0.25"/>
    <row r="68" spans="2:25" ht="12" customHeight="1" x14ac:dyDescent="0.25">
      <c r="B68" s="269" t="s">
        <v>52</v>
      </c>
      <c r="C68" s="269"/>
      <c r="D68" s="269"/>
      <c r="E68" s="269"/>
      <c r="F68" s="269"/>
      <c r="G68" s="269"/>
      <c r="H68" s="269"/>
      <c r="J68" s="285">
        <v>0</v>
      </c>
      <c r="K68" s="285"/>
      <c r="M68" s="5">
        <v>0</v>
      </c>
      <c r="N68" s="285">
        <v>0</v>
      </c>
      <c r="O68" s="285"/>
      <c r="Q68" s="285">
        <v>0</v>
      </c>
      <c r="R68" s="285"/>
      <c r="S68" s="285">
        <v>0</v>
      </c>
      <c r="T68" s="285"/>
      <c r="U68" s="8">
        <v>0</v>
      </c>
      <c r="W68" s="8">
        <v>0</v>
      </c>
      <c r="Y68" s="8"/>
    </row>
    <row r="69" spans="2:25" ht="6" customHeight="1" x14ac:dyDescent="0.25"/>
    <row r="70" spans="2:25" ht="2.25" customHeight="1" x14ac:dyDescent="0.25"/>
    <row r="71" spans="2:25" ht="10.5" customHeight="1" x14ac:dyDescent="0.25">
      <c r="E71" s="269" t="s">
        <v>125</v>
      </c>
      <c r="F71" s="269"/>
      <c r="G71" s="269"/>
      <c r="H71" s="269"/>
      <c r="I71" s="269"/>
      <c r="J71" s="294">
        <v>0</v>
      </c>
      <c r="K71" s="294"/>
      <c r="M71" s="6">
        <v>0</v>
      </c>
      <c r="N71" s="294">
        <v>0</v>
      </c>
      <c r="O71" s="294"/>
      <c r="Q71" s="294">
        <v>0</v>
      </c>
      <c r="R71" s="294"/>
      <c r="S71" s="294">
        <v>0</v>
      </c>
      <c r="T71" s="294"/>
      <c r="U71" s="6">
        <v>0</v>
      </c>
      <c r="V71" s="6"/>
      <c r="W71" s="6">
        <v>0</v>
      </c>
      <c r="X71" s="6"/>
      <c r="Y71" s="6">
        <v>0</v>
      </c>
    </row>
    <row r="72" spans="2:25" ht="7.5" customHeight="1" x14ac:dyDescent="0.25"/>
    <row r="73" spans="2:25" ht="12.75" hidden="1" customHeight="1" x14ac:dyDescent="0.25"/>
    <row r="74" spans="2:25" ht="12" customHeight="1" x14ac:dyDescent="0.25">
      <c r="E74" s="291" t="s">
        <v>130</v>
      </c>
      <c r="F74" s="291"/>
      <c r="G74" s="291"/>
      <c r="H74" s="291"/>
      <c r="I74" s="291"/>
    </row>
    <row r="75" spans="2:25" ht="12.75" hidden="1" customHeight="1" x14ac:dyDescent="0.25"/>
    <row r="76" spans="2:25" ht="12" customHeight="1" x14ac:dyDescent="0.25">
      <c r="B76" s="269" t="s">
        <v>131</v>
      </c>
      <c r="C76" s="269"/>
      <c r="D76" s="269"/>
      <c r="E76" s="269"/>
      <c r="F76" s="269"/>
      <c r="G76" s="269"/>
      <c r="H76" s="269"/>
      <c r="J76" s="285">
        <v>0</v>
      </c>
      <c r="K76" s="285"/>
      <c r="M76" s="5">
        <v>0</v>
      </c>
      <c r="N76" s="285">
        <v>0</v>
      </c>
      <c r="O76" s="285"/>
      <c r="Q76" s="285">
        <v>0</v>
      </c>
      <c r="R76" s="285"/>
      <c r="S76" s="285">
        <v>0</v>
      </c>
      <c r="T76" s="285"/>
      <c r="U76" s="8">
        <v>0</v>
      </c>
      <c r="W76" s="41">
        <v>0</v>
      </c>
      <c r="Y76" s="41"/>
    </row>
    <row r="77" spans="2:25" ht="6" customHeight="1" x14ac:dyDescent="0.25"/>
    <row r="78" spans="2:25" ht="2.25" customHeight="1" x14ac:dyDescent="0.25"/>
    <row r="79" spans="2:25" ht="10.5" customHeight="1" x14ac:dyDescent="0.25">
      <c r="E79" s="269" t="s">
        <v>132</v>
      </c>
      <c r="F79" s="269"/>
      <c r="G79" s="269"/>
      <c r="H79" s="269"/>
      <c r="I79" s="269"/>
      <c r="J79" s="295">
        <v>0</v>
      </c>
      <c r="K79" s="295"/>
      <c r="L79" s="27"/>
      <c r="M79" s="23">
        <v>0</v>
      </c>
      <c r="N79" s="295">
        <v>0</v>
      </c>
      <c r="O79" s="295"/>
      <c r="P79" s="27"/>
      <c r="Q79" s="295">
        <v>0</v>
      </c>
      <c r="R79" s="295"/>
      <c r="S79" s="295">
        <v>0</v>
      </c>
      <c r="T79" s="295"/>
      <c r="U79" s="23">
        <f>SUM(U76)</f>
        <v>0</v>
      </c>
      <c r="V79" s="23"/>
      <c r="W79" s="23">
        <f>SUM(W76)</f>
        <v>0</v>
      </c>
      <c r="X79" s="23"/>
      <c r="Y79" s="23">
        <v>0</v>
      </c>
    </row>
    <row r="80" spans="2:25" ht="7.5" customHeight="1" x14ac:dyDescent="0.25"/>
    <row r="81" spans="2:26" ht="12.75" hidden="1" customHeight="1" x14ac:dyDescent="0.25"/>
    <row r="82" spans="2:26" ht="12" customHeight="1" x14ac:dyDescent="0.25">
      <c r="E82" s="291" t="s">
        <v>223</v>
      </c>
      <c r="F82" s="291"/>
      <c r="G82" s="291"/>
      <c r="H82" s="291"/>
      <c r="I82" s="291"/>
    </row>
    <row r="83" spans="2:26" ht="12.75" hidden="1" customHeight="1" x14ac:dyDescent="0.25"/>
    <row r="84" spans="2:26" ht="12" customHeight="1" x14ac:dyDescent="0.25">
      <c r="B84" s="269" t="s">
        <v>203</v>
      </c>
      <c r="C84" s="269"/>
      <c r="D84" s="269"/>
      <c r="E84" s="269"/>
      <c r="F84" s="269"/>
      <c r="G84" s="269"/>
      <c r="H84" s="269"/>
      <c r="J84" s="285">
        <v>0</v>
      </c>
      <c r="K84" s="285"/>
      <c r="M84" s="5">
        <v>0</v>
      </c>
      <c r="N84" s="285">
        <v>0</v>
      </c>
      <c r="O84" s="285"/>
      <c r="Q84" s="285">
        <v>0</v>
      </c>
      <c r="R84" s="285"/>
      <c r="S84" s="285">
        <v>0</v>
      </c>
      <c r="T84" s="285"/>
      <c r="U84" s="8">
        <v>0</v>
      </c>
      <c r="W84" s="8">
        <v>0</v>
      </c>
      <c r="Y84" s="8"/>
    </row>
    <row r="85" spans="2:26" ht="6" customHeight="1" x14ac:dyDescent="0.25"/>
    <row r="86" spans="2:26" ht="12.75" hidden="1" customHeight="1" x14ac:dyDescent="0.25"/>
    <row r="87" spans="2:26" ht="12" customHeight="1" x14ac:dyDescent="0.25">
      <c r="B87" s="269" t="s">
        <v>204</v>
      </c>
      <c r="C87" s="269"/>
      <c r="D87" s="269"/>
      <c r="E87" s="269"/>
      <c r="F87" s="269"/>
      <c r="G87" s="269"/>
      <c r="H87" s="269"/>
      <c r="J87" s="285">
        <v>0</v>
      </c>
      <c r="K87" s="285"/>
      <c r="M87" s="5">
        <v>0</v>
      </c>
      <c r="N87" s="285">
        <v>0</v>
      </c>
      <c r="O87" s="285"/>
      <c r="Q87" s="285">
        <v>0</v>
      </c>
      <c r="R87" s="285"/>
      <c r="S87" s="285">
        <v>0</v>
      </c>
      <c r="T87" s="285"/>
      <c r="U87" s="8">
        <v>0</v>
      </c>
      <c r="W87" s="8">
        <v>0</v>
      </c>
      <c r="Y87" s="8"/>
    </row>
    <row r="88" spans="2:26" ht="6" customHeight="1" x14ac:dyDescent="0.25"/>
    <row r="89" spans="2:26" ht="2.25" customHeight="1" x14ac:dyDescent="0.25"/>
    <row r="90" spans="2:26" ht="10.5" customHeight="1" x14ac:dyDescent="0.25">
      <c r="E90" s="269" t="s">
        <v>224</v>
      </c>
      <c r="F90" s="269"/>
      <c r="G90" s="269"/>
      <c r="H90" s="269"/>
      <c r="I90" s="269"/>
      <c r="J90" s="294">
        <v>0</v>
      </c>
      <c r="K90" s="294"/>
      <c r="M90" s="6">
        <v>0</v>
      </c>
      <c r="N90" s="294">
        <v>0</v>
      </c>
      <c r="O90" s="294"/>
      <c r="Q90" s="294">
        <v>0</v>
      </c>
      <c r="R90" s="294"/>
      <c r="S90" s="294">
        <v>0</v>
      </c>
      <c r="T90" s="294"/>
      <c r="U90" s="6">
        <v>0</v>
      </c>
      <c r="V90" s="6"/>
      <c r="W90" s="6">
        <v>0</v>
      </c>
      <c r="X90" s="6"/>
      <c r="Y90" s="6">
        <v>0</v>
      </c>
    </row>
    <row r="91" spans="2:26" ht="7.5" customHeight="1" x14ac:dyDescent="0.25"/>
    <row r="92" spans="2:26" ht="2.25" customHeight="1" x14ac:dyDescent="0.25"/>
    <row r="93" spans="2:26" ht="10.5" customHeight="1" x14ac:dyDescent="0.25">
      <c r="D93" s="147"/>
      <c r="E93" s="118" t="s">
        <v>139</v>
      </c>
      <c r="F93" s="118"/>
      <c r="G93" s="2"/>
      <c r="H93" s="2"/>
      <c r="I93" s="2"/>
      <c r="J93" s="270">
        <v>32915</v>
      </c>
      <c r="K93" s="270"/>
      <c r="M93" s="143">
        <v>308500</v>
      </c>
      <c r="N93" s="6"/>
      <c r="O93" s="143">
        <v>308500</v>
      </c>
      <c r="Q93" s="297">
        <f>SUM(Q60,Q71,Q79,Q90)</f>
        <v>98784.33</v>
      </c>
      <c r="R93" s="297">
        <f>SUM(R60,R71,R79,R90)</f>
        <v>0</v>
      </c>
      <c r="S93" s="295">
        <v>0</v>
      </c>
      <c r="T93" s="295"/>
      <c r="U93" s="144">
        <f>SUM(U60,U71,U79,U90)</f>
        <v>100000</v>
      </c>
      <c r="V93" s="23"/>
      <c r="W93" s="144">
        <f>SUM(W60,W71,W79,W90)</f>
        <v>0</v>
      </c>
      <c r="X93" s="23"/>
      <c r="Y93" s="144">
        <f>SUM(Y60,Y71,Y79,Y90)</f>
        <v>0</v>
      </c>
    </row>
    <row r="94" spans="2:26" ht="21.75" customHeight="1" x14ac:dyDescent="0.25"/>
    <row r="95" spans="2:26" ht="9.6" customHeight="1" x14ac:dyDescent="0.25">
      <c r="F95" s="327" t="s">
        <v>360</v>
      </c>
      <c r="G95" s="327"/>
      <c r="H95" s="327"/>
      <c r="I95" s="305"/>
      <c r="N95" s="106"/>
      <c r="O95" s="106"/>
      <c r="P95" s="106"/>
      <c r="Q95" s="45">
        <f>SUM(Q32-Q93)</f>
        <v>-96050.290000000008</v>
      </c>
      <c r="U95" s="45">
        <f>SUM(U32-U93)</f>
        <v>45928.100000000006</v>
      </c>
      <c r="V95" s="45"/>
      <c r="W95" s="45">
        <f>SUM(W32-W93)</f>
        <v>0</v>
      </c>
      <c r="X95" s="45"/>
      <c r="Y95" s="45">
        <f>SUM(Y32-Y93)</f>
        <v>0</v>
      </c>
      <c r="Z95" s="45"/>
    </row>
    <row r="96" spans="2:26" ht="6" customHeight="1" x14ac:dyDescent="0.25"/>
    <row r="97" spans="5:25" ht="6" customHeight="1" x14ac:dyDescent="0.25"/>
    <row r="98" spans="5:25" ht="13.2" x14ac:dyDescent="0.25">
      <c r="F98" s="276" t="s">
        <v>243</v>
      </c>
      <c r="G98" s="276"/>
      <c r="H98" s="276"/>
      <c r="J98" s="324"/>
      <c r="K98" s="324"/>
      <c r="M98" s="5"/>
      <c r="N98" s="285"/>
      <c r="O98" s="285"/>
      <c r="Q98" s="285" t="str">
        <f>'Gen Fund With Rev'!S799</f>
        <v xml:space="preserve">Fund Balance as of 12.31.2023 </v>
      </c>
      <c r="R98" s="285"/>
      <c r="S98" s="306"/>
      <c r="T98" s="306"/>
      <c r="U98" s="5"/>
      <c r="V98" s="5"/>
      <c r="W98" s="25">
        <v>101064.98</v>
      </c>
      <c r="X98" s="5"/>
      <c r="Y98" s="5"/>
    </row>
    <row r="99" spans="5:25" ht="12.75" customHeight="1" x14ac:dyDescent="0.25">
      <c r="F99" s="276" t="s">
        <v>244</v>
      </c>
      <c r="G99" s="276"/>
      <c r="H99" s="276"/>
      <c r="J99" s="319"/>
      <c r="K99" s="319">
        <f>SUM(W32-W93)</f>
        <v>0</v>
      </c>
      <c r="M99" s="5"/>
      <c r="N99" s="285"/>
      <c r="O99" s="285"/>
      <c r="Q99" s="285" t="str">
        <f>'Gen Fund With Rev'!S800</f>
        <v xml:space="preserve">Fund Balance as of 0xxxx </v>
      </c>
      <c r="R99" s="285"/>
      <c r="S99" s="306"/>
      <c r="T99" s="306"/>
      <c r="U99" s="5"/>
      <c r="V99" s="5"/>
      <c r="W99" s="25" t="s">
        <v>235</v>
      </c>
    </row>
    <row r="101" spans="5:25" ht="30" customHeight="1" x14ac:dyDescent="0.25"/>
    <row r="103" spans="5:25" ht="12.75" customHeight="1" x14ac:dyDescent="0.25">
      <c r="E103" s="10"/>
    </row>
    <row r="104" spans="5:25" ht="12.75" customHeight="1" x14ac:dyDescent="0.25">
      <c r="E104" s="114"/>
      <c r="F104" s="114"/>
      <c r="G104" s="114"/>
      <c r="H104" s="114"/>
      <c r="I104" s="114"/>
      <c r="J104" s="114"/>
      <c r="K104" s="114"/>
      <c r="L104" s="114"/>
      <c r="M104" s="114"/>
      <c r="N104" s="114"/>
      <c r="O104" s="114"/>
      <c r="P104" s="114"/>
      <c r="Q104" s="114"/>
      <c r="R104" s="114"/>
      <c r="S104" s="114"/>
      <c r="T104" s="114"/>
      <c r="U104" s="114"/>
      <c r="V104" s="114"/>
      <c r="W104" s="114"/>
      <c r="X104" s="114"/>
      <c r="Y104" s="114"/>
    </row>
    <row r="105" spans="5:25" ht="12.75" customHeight="1" x14ac:dyDescent="0.25">
      <c r="E105" s="114"/>
      <c r="F105" s="114"/>
      <c r="G105" s="114"/>
      <c r="H105" s="114"/>
      <c r="I105" s="114"/>
      <c r="J105" s="114"/>
      <c r="K105" s="114"/>
      <c r="L105" s="114"/>
      <c r="M105" s="114"/>
      <c r="N105" s="114"/>
      <c r="O105" s="114"/>
      <c r="P105" s="114"/>
      <c r="Q105" s="114"/>
      <c r="R105" s="114"/>
      <c r="S105" s="114"/>
      <c r="T105" s="114"/>
      <c r="U105" s="114"/>
      <c r="V105" s="114"/>
      <c r="W105" s="114"/>
      <c r="X105" s="114"/>
      <c r="Y105" s="114"/>
    </row>
    <row r="106" spans="5:25" ht="12.75" customHeight="1" x14ac:dyDescent="0.25">
      <c r="E106" s="114"/>
      <c r="F106" s="114"/>
      <c r="G106" s="114"/>
      <c r="H106" s="114"/>
      <c r="I106" s="114"/>
      <c r="J106" s="114"/>
      <c r="K106" s="114"/>
      <c r="L106" s="114"/>
      <c r="M106" s="114"/>
      <c r="N106" s="114"/>
      <c r="O106" s="114"/>
      <c r="P106" s="114"/>
      <c r="Q106" s="114"/>
      <c r="R106" s="114"/>
      <c r="S106" s="114"/>
      <c r="T106" s="114"/>
      <c r="U106" s="114"/>
      <c r="V106" s="114"/>
      <c r="W106" s="114"/>
      <c r="X106" s="114"/>
      <c r="Y106" s="114"/>
    </row>
    <row r="107" spans="5:25" ht="12.75" customHeight="1" x14ac:dyDescent="0.25">
      <c r="E107" s="114"/>
      <c r="F107" s="114"/>
      <c r="G107" s="114"/>
      <c r="H107" s="114"/>
      <c r="I107" s="114"/>
      <c r="J107" s="114"/>
      <c r="K107" s="114"/>
      <c r="L107" s="114"/>
      <c r="M107" s="114"/>
      <c r="N107" s="114"/>
      <c r="O107" s="114"/>
      <c r="P107" s="114"/>
      <c r="Q107" s="114"/>
      <c r="R107" s="114"/>
      <c r="S107" s="114"/>
      <c r="T107" s="114"/>
      <c r="U107" s="114"/>
      <c r="V107" s="114"/>
      <c r="W107" s="114"/>
      <c r="X107" s="114"/>
      <c r="Y107" s="114"/>
    </row>
    <row r="108" spans="5:25" ht="12.75" customHeight="1" x14ac:dyDescent="0.25">
      <c r="E108" s="114"/>
      <c r="F108" s="114"/>
      <c r="G108" s="114"/>
      <c r="H108" s="114"/>
      <c r="I108" s="114"/>
      <c r="J108" s="114"/>
      <c r="K108" s="114"/>
      <c r="L108" s="114"/>
      <c r="M108" s="114"/>
      <c r="N108" s="114"/>
      <c r="O108" s="114"/>
      <c r="P108" s="114"/>
      <c r="Q108" s="114"/>
      <c r="R108" s="114"/>
      <c r="S108" s="114"/>
      <c r="T108" s="114"/>
      <c r="U108" s="114"/>
      <c r="V108" s="114"/>
      <c r="W108" s="114"/>
      <c r="X108" s="114"/>
      <c r="Y108" s="114"/>
    </row>
    <row r="109" spans="5:25" ht="12.75" customHeight="1" x14ac:dyDescent="0.25">
      <c r="E109" s="114"/>
      <c r="F109" s="114"/>
      <c r="G109" s="114"/>
      <c r="H109" s="114"/>
      <c r="I109" s="114"/>
      <c r="J109" s="114"/>
      <c r="K109" s="114"/>
      <c r="L109" s="114"/>
      <c r="M109" s="114"/>
      <c r="N109" s="114"/>
      <c r="O109" s="114"/>
      <c r="P109" s="114"/>
      <c r="Q109" s="114"/>
      <c r="R109" s="114"/>
      <c r="S109" s="114"/>
      <c r="T109" s="114"/>
      <c r="U109" s="114"/>
      <c r="V109" s="114"/>
      <c r="W109" s="114"/>
      <c r="X109" s="114"/>
      <c r="Y109" s="114"/>
    </row>
    <row r="110" spans="5:25" ht="12.75" customHeight="1" x14ac:dyDescent="0.25">
      <c r="E110" s="114"/>
      <c r="F110" s="114"/>
      <c r="G110" s="114"/>
      <c r="H110" s="114"/>
      <c r="I110" s="114"/>
      <c r="J110" s="114"/>
      <c r="K110" s="114"/>
      <c r="L110" s="114"/>
      <c r="M110" s="114"/>
      <c r="N110" s="114"/>
      <c r="O110" s="114"/>
      <c r="P110" s="114"/>
      <c r="Q110" s="114"/>
      <c r="R110" s="114"/>
      <c r="S110" s="114"/>
      <c r="T110" s="114"/>
      <c r="U110" s="114"/>
      <c r="V110" s="114"/>
      <c r="W110" s="114"/>
      <c r="X110" s="114"/>
      <c r="Y110" s="114"/>
    </row>
    <row r="111" spans="5:25" ht="12.75" customHeight="1" x14ac:dyDescent="0.25">
      <c r="E111" s="114"/>
      <c r="F111" s="114"/>
      <c r="G111" s="114"/>
      <c r="H111" s="114"/>
      <c r="I111" s="114"/>
      <c r="J111" s="114"/>
      <c r="K111" s="114"/>
      <c r="L111" s="114"/>
      <c r="M111" s="114"/>
      <c r="N111" s="114"/>
      <c r="O111" s="114"/>
      <c r="P111" s="114"/>
      <c r="Q111" s="114"/>
      <c r="R111" s="114"/>
      <c r="S111" s="114"/>
      <c r="T111" s="114"/>
      <c r="U111" s="114"/>
      <c r="V111" s="114"/>
      <c r="W111" s="114"/>
      <c r="X111" s="114"/>
      <c r="Y111" s="114"/>
    </row>
    <row r="112" spans="5:25" ht="12.75" customHeight="1" x14ac:dyDescent="0.25">
      <c r="E112" s="114"/>
      <c r="F112" s="114"/>
      <c r="G112" s="114"/>
      <c r="H112" s="114"/>
      <c r="I112" s="114"/>
      <c r="J112" s="114"/>
      <c r="K112" s="114"/>
      <c r="L112" s="114"/>
      <c r="M112" s="114"/>
      <c r="N112" s="114"/>
      <c r="O112" s="114"/>
      <c r="P112" s="114"/>
      <c r="Q112" s="114"/>
      <c r="R112" s="114"/>
      <c r="S112" s="114"/>
      <c r="T112" s="114"/>
      <c r="U112" s="114"/>
      <c r="V112" s="114"/>
      <c r="W112" s="114"/>
      <c r="X112" s="114"/>
      <c r="Y112" s="114"/>
    </row>
    <row r="113" spans="5:25" ht="12.75" customHeight="1" x14ac:dyDescent="0.25">
      <c r="E113" s="114"/>
      <c r="F113" s="114"/>
      <c r="G113" s="114"/>
      <c r="H113" s="114"/>
      <c r="I113" s="114"/>
      <c r="J113" s="114"/>
      <c r="K113" s="114"/>
      <c r="L113" s="114"/>
      <c r="M113" s="114"/>
      <c r="N113" s="114"/>
      <c r="O113" s="114"/>
      <c r="P113" s="114"/>
      <c r="Q113" s="114"/>
      <c r="R113" s="114"/>
      <c r="S113" s="114"/>
      <c r="T113" s="114"/>
      <c r="U113" s="114"/>
      <c r="V113" s="114"/>
      <c r="W113" s="114"/>
      <c r="X113" s="114"/>
      <c r="Y113" s="114"/>
    </row>
    <row r="114" spans="5:25" ht="12.75" customHeight="1" x14ac:dyDescent="0.25">
      <c r="E114" s="114"/>
      <c r="F114" s="114"/>
      <c r="G114" s="114"/>
      <c r="H114" s="114"/>
      <c r="I114" s="114"/>
      <c r="J114" s="114"/>
      <c r="K114" s="114"/>
      <c r="L114" s="114"/>
      <c r="M114" s="114"/>
      <c r="N114" s="114"/>
      <c r="O114" s="114"/>
      <c r="P114" s="114"/>
      <c r="Q114" s="114"/>
      <c r="R114" s="114"/>
      <c r="S114" s="114"/>
      <c r="T114" s="114"/>
      <c r="U114" s="114"/>
      <c r="V114" s="114"/>
      <c r="W114" s="114"/>
      <c r="X114" s="114"/>
      <c r="Y114" s="114"/>
    </row>
    <row r="115" spans="5:25" ht="12.75" customHeight="1" x14ac:dyDescent="0.25">
      <c r="E115" s="114"/>
      <c r="F115" s="114"/>
      <c r="G115" s="114"/>
      <c r="H115" s="114"/>
      <c r="I115" s="114"/>
      <c r="J115" s="114"/>
      <c r="K115" s="114"/>
      <c r="L115" s="114"/>
      <c r="M115" s="114"/>
      <c r="N115" s="114"/>
      <c r="O115" s="114"/>
      <c r="P115" s="114"/>
      <c r="Q115" s="114"/>
      <c r="R115" s="114"/>
      <c r="S115" s="114"/>
      <c r="T115" s="114"/>
      <c r="U115" s="114"/>
      <c r="V115" s="114"/>
      <c r="W115" s="114"/>
      <c r="X115" s="114"/>
      <c r="Y115" s="114"/>
    </row>
    <row r="116" spans="5:25" ht="12.75" customHeight="1" x14ac:dyDescent="0.25">
      <c r="E116" s="114"/>
      <c r="F116" s="114"/>
      <c r="G116" s="114"/>
      <c r="H116" s="114"/>
      <c r="I116" s="114"/>
      <c r="J116" s="114"/>
      <c r="K116" s="114"/>
      <c r="L116" s="114"/>
      <c r="M116" s="114"/>
      <c r="N116" s="114"/>
      <c r="O116" s="114"/>
      <c r="P116" s="114"/>
      <c r="Q116" s="114"/>
      <c r="R116" s="114"/>
      <c r="S116" s="114"/>
      <c r="T116" s="114"/>
      <c r="U116" s="114"/>
      <c r="V116" s="114"/>
      <c r="W116" s="114"/>
      <c r="X116" s="114"/>
      <c r="Y116" s="114"/>
    </row>
    <row r="117" spans="5:25" ht="12.75" customHeight="1" x14ac:dyDescent="0.25">
      <c r="E117" s="114"/>
      <c r="F117" s="114"/>
      <c r="G117" s="114"/>
      <c r="H117" s="114"/>
      <c r="I117" s="114"/>
      <c r="J117" s="114"/>
      <c r="K117" s="114"/>
      <c r="L117" s="114"/>
      <c r="M117" s="114"/>
      <c r="N117" s="114"/>
      <c r="O117" s="114"/>
      <c r="P117" s="114"/>
      <c r="Q117" s="114"/>
      <c r="R117" s="114"/>
      <c r="S117" s="114"/>
      <c r="T117" s="114"/>
      <c r="U117" s="114"/>
      <c r="V117" s="114"/>
      <c r="W117" s="114"/>
      <c r="X117" s="114"/>
      <c r="Y117" s="114"/>
    </row>
    <row r="118" spans="5:25" ht="12.75" customHeight="1" x14ac:dyDescent="0.25">
      <c r="E118" s="114"/>
      <c r="F118" s="114"/>
      <c r="G118" s="114"/>
      <c r="H118" s="114"/>
      <c r="I118" s="114"/>
      <c r="J118" s="114"/>
      <c r="K118" s="114"/>
      <c r="L118" s="114"/>
      <c r="M118" s="114"/>
      <c r="N118" s="114"/>
      <c r="O118" s="114"/>
      <c r="P118" s="114"/>
      <c r="Q118" s="114"/>
      <c r="R118" s="114"/>
      <c r="S118" s="114"/>
      <c r="T118" s="114"/>
      <c r="U118" s="114"/>
      <c r="V118" s="114"/>
      <c r="W118" s="114"/>
      <c r="X118" s="114"/>
      <c r="Y118" s="114"/>
    </row>
    <row r="119" spans="5:25" ht="12.75" customHeight="1" x14ac:dyDescent="0.25">
      <c r="E119" s="114"/>
      <c r="F119" s="114"/>
      <c r="G119" s="114"/>
      <c r="H119" s="114"/>
      <c r="I119" s="114"/>
      <c r="J119" s="114"/>
      <c r="K119" s="114"/>
      <c r="L119" s="114"/>
      <c r="M119" s="114"/>
      <c r="N119" s="114"/>
      <c r="O119" s="114"/>
      <c r="P119" s="114"/>
      <c r="Q119" s="114"/>
      <c r="R119" s="114"/>
      <c r="S119" s="114"/>
      <c r="T119" s="114"/>
      <c r="U119" s="114"/>
      <c r="V119" s="114"/>
      <c r="W119" s="114"/>
      <c r="X119" s="114"/>
      <c r="Y119" s="114"/>
    </row>
    <row r="120" spans="5:25" ht="12.75" customHeight="1" x14ac:dyDescent="0.25">
      <c r="E120" s="114"/>
      <c r="F120" s="114"/>
      <c r="G120" s="114"/>
      <c r="H120" s="114"/>
      <c r="I120" s="114"/>
      <c r="J120" s="114"/>
      <c r="K120" s="114"/>
      <c r="L120" s="114"/>
      <c r="M120" s="114"/>
      <c r="N120" s="114"/>
      <c r="O120" s="114"/>
      <c r="P120" s="114"/>
      <c r="Q120" s="114"/>
      <c r="R120" s="114"/>
      <c r="S120" s="114"/>
      <c r="T120" s="114"/>
      <c r="U120" s="114"/>
      <c r="V120" s="114"/>
      <c r="W120" s="114"/>
      <c r="X120" s="114"/>
      <c r="Y120" s="114"/>
    </row>
    <row r="121" spans="5:25" ht="12.75" customHeight="1" x14ac:dyDescent="0.25">
      <c r="E121" s="114"/>
      <c r="F121" s="114"/>
      <c r="G121" s="114"/>
      <c r="H121" s="114"/>
      <c r="I121" s="114"/>
      <c r="J121" s="114"/>
      <c r="K121" s="114"/>
      <c r="L121" s="114"/>
      <c r="M121" s="114"/>
      <c r="N121" s="114"/>
      <c r="O121" s="114"/>
      <c r="P121" s="114"/>
      <c r="Q121" s="114"/>
      <c r="R121" s="114"/>
      <c r="S121" s="114"/>
      <c r="T121" s="114"/>
      <c r="U121" s="114"/>
      <c r="V121" s="114"/>
      <c r="W121" s="114"/>
      <c r="X121" s="114"/>
      <c r="Y121" s="114"/>
    </row>
    <row r="122" spans="5:25" ht="12.75" customHeight="1" x14ac:dyDescent="0.25">
      <c r="E122" s="114"/>
      <c r="F122" s="114"/>
      <c r="G122" s="114"/>
      <c r="H122" s="114"/>
      <c r="I122" s="114"/>
      <c r="J122" s="114"/>
      <c r="K122" s="114"/>
      <c r="L122" s="114"/>
      <c r="M122" s="114"/>
      <c r="N122" s="114"/>
      <c r="O122" s="114"/>
      <c r="P122" s="114"/>
      <c r="Q122" s="114"/>
      <c r="R122" s="114"/>
      <c r="S122" s="114"/>
      <c r="T122" s="114"/>
      <c r="U122" s="114"/>
      <c r="V122" s="114"/>
      <c r="W122" s="114"/>
      <c r="X122" s="114"/>
      <c r="Y122" s="114"/>
    </row>
    <row r="123" spans="5:25" ht="12.75" customHeight="1" x14ac:dyDescent="0.25">
      <c r="E123" s="114"/>
      <c r="F123" s="114"/>
      <c r="G123" s="114"/>
      <c r="H123" s="114"/>
      <c r="I123" s="114"/>
      <c r="J123" s="114"/>
      <c r="K123" s="114"/>
      <c r="L123" s="114"/>
      <c r="M123" s="114"/>
      <c r="N123" s="114"/>
      <c r="O123" s="114"/>
      <c r="P123" s="114"/>
      <c r="Q123" s="114"/>
      <c r="R123" s="114"/>
      <c r="S123" s="114"/>
      <c r="T123" s="114"/>
      <c r="U123" s="114"/>
      <c r="V123" s="114"/>
      <c r="W123" s="114"/>
      <c r="X123" s="114"/>
      <c r="Y123" s="114"/>
    </row>
    <row r="124" spans="5:25" ht="12.75" customHeight="1" x14ac:dyDescent="0.25">
      <c r="E124" s="114"/>
      <c r="F124" s="114"/>
      <c r="G124" s="114"/>
      <c r="H124" s="114"/>
      <c r="I124" s="114"/>
      <c r="J124" s="114"/>
      <c r="K124" s="114"/>
      <c r="L124" s="114"/>
      <c r="M124" s="114"/>
      <c r="N124" s="114"/>
      <c r="O124" s="114"/>
      <c r="P124" s="114"/>
      <c r="Q124" s="114"/>
      <c r="R124" s="114"/>
      <c r="S124" s="114"/>
      <c r="T124" s="114"/>
      <c r="U124" s="114"/>
      <c r="V124" s="114"/>
      <c r="W124" s="114"/>
      <c r="X124" s="114"/>
      <c r="Y124" s="114"/>
    </row>
    <row r="125" spans="5:25" ht="12.75" customHeight="1" x14ac:dyDescent="0.25">
      <c r="E125" s="114"/>
      <c r="F125" s="114"/>
      <c r="G125" s="114"/>
      <c r="H125" s="114"/>
      <c r="I125" s="114"/>
      <c r="J125" s="114"/>
      <c r="K125" s="114"/>
      <c r="L125" s="114"/>
      <c r="M125" s="114"/>
      <c r="N125" s="114"/>
      <c r="O125" s="114"/>
      <c r="P125" s="114"/>
      <c r="Q125" s="114"/>
      <c r="R125" s="114"/>
      <c r="S125" s="114"/>
      <c r="T125" s="114"/>
      <c r="U125" s="114"/>
      <c r="V125" s="114"/>
      <c r="W125" s="114"/>
      <c r="X125" s="114"/>
      <c r="Y125" s="114"/>
    </row>
  </sheetData>
  <sheetProtection algorithmName="SHA-512" hashValue="H572ZH4tATzf290DEMGlhuBcpZ1glzX9lKGdlxX7Myj6I6R6IlmPjf2UjkjtjV8wgZ91+7+ONgeACwa2Mkew5w==" saltValue="BXFV7S6/sewxkcr/aP4gvg==" spinCount="100000" sheet="1"/>
  <mergeCells count="139">
    <mergeCell ref="G7:I7"/>
    <mergeCell ref="J90:K90"/>
    <mergeCell ref="N90:O90"/>
    <mergeCell ref="F98:H98"/>
    <mergeCell ref="J98:K98"/>
    <mergeCell ref="N98:O98"/>
    <mergeCell ref="J93:K93"/>
    <mergeCell ref="S93:T93"/>
    <mergeCell ref="Q93:R93"/>
    <mergeCell ref="B87:H87"/>
    <mergeCell ref="J87:K87"/>
    <mergeCell ref="N87:O87"/>
    <mergeCell ref="Q87:R87"/>
    <mergeCell ref="S87:T87"/>
    <mergeCell ref="E90:I90"/>
    <mergeCell ref="Q98:T98"/>
    <mergeCell ref="N84:O84"/>
    <mergeCell ref="Q84:R84"/>
    <mergeCell ref="E79:I79"/>
    <mergeCell ref="J79:K79"/>
    <mergeCell ref="N79:O79"/>
    <mergeCell ref="Q79:R79"/>
    <mergeCell ref="S79:T79"/>
    <mergeCell ref="Q90:R90"/>
    <mergeCell ref="S90:T90"/>
    <mergeCell ref="E82:I82"/>
    <mergeCell ref="B84:H84"/>
    <mergeCell ref="J84:K84"/>
    <mergeCell ref="S84:T84"/>
    <mergeCell ref="S71:T71"/>
    <mergeCell ref="E63:I63"/>
    <mergeCell ref="B65:H65"/>
    <mergeCell ref="J65:K65"/>
    <mergeCell ref="N65:O65"/>
    <mergeCell ref="Q65:R65"/>
    <mergeCell ref="S65:T65"/>
    <mergeCell ref="S76:T76"/>
    <mergeCell ref="B68:H68"/>
    <mergeCell ref="J68:K68"/>
    <mergeCell ref="N68:O68"/>
    <mergeCell ref="Q68:R68"/>
    <mergeCell ref="S68:T68"/>
    <mergeCell ref="E71:I71"/>
    <mergeCell ref="J71:K71"/>
    <mergeCell ref="N71:O71"/>
    <mergeCell ref="Q71:R71"/>
    <mergeCell ref="E74:I74"/>
    <mergeCell ref="B76:H76"/>
    <mergeCell ref="J76:K76"/>
    <mergeCell ref="N76:O76"/>
    <mergeCell ref="Q76:R76"/>
    <mergeCell ref="B57:H57"/>
    <mergeCell ref="J57:K57"/>
    <mergeCell ref="N57:O57"/>
    <mergeCell ref="Q57:R57"/>
    <mergeCell ref="S57:T57"/>
    <mergeCell ref="E60:I60"/>
    <mergeCell ref="J60:K60"/>
    <mergeCell ref="N60:O60"/>
    <mergeCell ref="Q60:R60"/>
    <mergeCell ref="S60:T60"/>
    <mergeCell ref="B51:H51"/>
    <mergeCell ref="J51:K51"/>
    <mergeCell ref="N51:O51"/>
    <mergeCell ref="Q51:R51"/>
    <mergeCell ref="S51:T51"/>
    <mergeCell ref="B54:H54"/>
    <mergeCell ref="J54:K54"/>
    <mergeCell ref="N54:O54"/>
    <mergeCell ref="Q54:R54"/>
    <mergeCell ref="S54:T54"/>
    <mergeCell ref="B45:H45"/>
    <mergeCell ref="J45:K45"/>
    <mergeCell ref="N45:O45"/>
    <mergeCell ref="Q45:R45"/>
    <mergeCell ref="S45:T45"/>
    <mergeCell ref="B48:H48"/>
    <mergeCell ref="J48:K48"/>
    <mergeCell ref="N48:O48"/>
    <mergeCell ref="Q48:R48"/>
    <mergeCell ref="S48:T48"/>
    <mergeCell ref="E29:I29"/>
    <mergeCell ref="J29:K29"/>
    <mergeCell ref="N29:O29"/>
    <mergeCell ref="Q29:R29"/>
    <mergeCell ref="S29:T29"/>
    <mergeCell ref="F99:H99"/>
    <mergeCell ref="J99:K99"/>
    <mergeCell ref="N99:O99"/>
    <mergeCell ref="Q99:T99"/>
    <mergeCell ref="J32:K32"/>
    <mergeCell ref="Q32:R32"/>
    <mergeCell ref="S32:T32"/>
    <mergeCell ref="D35:I35"/>
    <mergeCell ref="E37:I37"/>
    <mergeCell ref="B39:H39"/>
    <mergeCell ref="J39:K39"/>
    <mergeCell ref="N39:O39"/>
    <mergeCell ref="Q39:R39"/>
    <mergeCell ref="S39:T39"/>
    <mergeCell ref="B42:H42"/>
    <mergeCell ref="J42:K42"/>
    <mergeCell ref="N42:O42"/>
    <mergeCell ref="Q42:R42"/>
    <mergeCell ref="S42:T42"/>
    <mergeCell ref="B23:H23"/>
    <mergeCell ref="J23:K23"/>
    <mergeCell ref="N23:O23"/>
    <mergeCell ref="Q23:R23"/>
    <mergeCell ref="S23:T23"/>
    <mergeCell ref="B26:H26"/>
    <mergeCell ref="J26:K26"/>
    <mergeCell ref="N26:O26"/>
    <mergeCell ref="Q26:R26"/>
    <mergeCell ref="S26:T26"/>
    <mergeCell ref="F95:I95"/>
    <mergeCell ref="M6:T6"/>
    <mergeCell ref="W6:X6"/>
    <mergeCell ref="B8:G8"/>
    <mergeCell ref="K1:Q1"/>
    <mergeCell ref="G2:S2"/>
    <mergeCell ref="X2:Y2"/>
    <mergeCell ref="X3:Y3"/>
    <mergeCell ref="B4:N4"/>
    <mergeCell ref="X4:Y4"/>
    <mergeCell ref="G6:I6"/>
    <mergeCell ref="C11:I11"/>
    <mergeCell ref="D13:I13"/>
    <mergeCell ref="E15:I15"/>
    <mergeCell ref="B17:H17"/>
    <mergeCell ref="J17:K17"/>
    <mergeCell ref="N17:O17"/>
    <mergeCell ref="Q17:R17"/>
    <mergeCell ref="S17:T17"/>
    <mergeCell ref="B20:H20"/>
    <mergeCell ref="J20:K20"/>
    <mergeCell ref="N20:O20"/>
    <mergeCell ref="Q20:R20"/>
    <mergeCell ref="S20:T20"/>
  </mergeCells>
  <hyperlinks>
    <hyperlink ref="H8" location="' Note Sheet 2024'!B119" tooltip="Click to Learn More - Alt Left Arrow to return" display="Note 49" xr:uid="{00000000-0004-0000-0A00-000000000000}"/>
    <hyperlink ref="Z26" location="' Note Sheet 2024'!B69" tooltip="Click to Learn More - Alt Left Arrow to Return" display="Note 31" xr:uid="{00000000-0004-0000-0A00-000001000000}"/>
    <hyperlink ref="Z57" location="' Note Sheet 2024'!B67" tooltip="Click to Learn More - Alt Left Arrow to Return" display="Note 30" xr:uid="{00000000-0004-0000-0A00-000002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sheetPr>
  <dimension ref="A1:BA99"/>
  <sheetViews>
    <sheetView showGridLines="0" showOutlineSymbols="0" view="pageLayout" zoomScaleNormal="102" workbookViewId="0">
      <selection activeCell="E82" sqref="E82"/>
    </sheetView>
  </sheetViews>
  <sheetFormatPr defaultColWidth="6.88671875" defaultRowHeight="12.75" customHeight="1" x14ac:dyDescent="0.25"/>
  <cols>
    <col min="1" max="1" width="1.109375" customWidth="1"/>
    <col min="2" max="2" width="1.6640625" customWidth="1"/>
    <col min="3" max="3" width="1.109375" customWidth="1"/>
    <col min="4" max="4" width="5.21875" customWidth="1"/>
    <col min="5" max="5" width="2.21875" customWidth="1"/>
    <col min="6" max="6" width="10.6640625" customWidth="1"/>
    <col min="7" max="7" width="1.33203125" customWidth="1"/>
    <col min="8" max="8" width="4.33203125" customWidth="1"/>
    <col min="9" max="10" width="1.33203125" customWidth="1"/>
    <col min="11" max="11" width="4.33203125" customWidth="1"/>
    <col min="12" max="13" width="1.33203125" customWidth="1"/>
    <col min="14" max="14" width="4.33203125" customWidth="1"/>
    <col min="15" max="16" width="1.33203125" customWidth="1"/>
    <col min="17" max="17" width="4.33203125" customWidth="1"/>
    <col min="18" max="19" width="1.109375" customWidth="1"/>
    <col min="20" max="20" width="4.5546875" customWidth="1"/>
    <col min="21" max="22" width="1.109375" customWidth="1"/>
    <col min="23" max="23" width="4.33203125" customWidth="1"/>
    <col min="24" max="25" width="1" customWidth="1"/>
    <col min="26" max="26" width="4.33203125" customWidth="1"/>
    <col min="27" max="28" width="1.109375" customWidth="1"/>
    <col min="29" max="29" width="4.33203125" customWidth="1"/>
    <col min="30" max="31" width="1.109375" customWidth="1"/>
    <col min="32" max="32" width="4.33203125" customWidth="1"/>
    <col min="33" max="34" width="1.109375" customWidth="1"/>
    <col min="35" max="35" width="4.33203125" customWidth="1"/>
    <col min="36" max="37" width="1.109375" customWidth="1"/>
    <col min="38" max="38" width="4.33203125" customWidth="1"/>
    <col min="39" max="40" width="1.109375" customWidth="1"/>
    <col min="41" max="41" width="4.33203125" customWidth="1"/>
    <col min="42" max="43" width="1.109375" customWidth="1"/>
    <col min="44" max="44" width="4.33203125" customWidth="1"/>
    <col min="45" max="46" width="1.109375" customWidth="1"/>
    <col min="47" max="47" width="4.33203125" customWidth="1"/>
    <col min="48" max="49" width="1.109375" customWidth="1"/>
    <col min="50" max="50" width="4.33203125" customWidth="1"/>
    <col min="51" max="51" width="1.21875" customWidth="1"/>
  </cols>
  <sheetData>
    <row r="1" spans="1:53" ht="12.75"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row>
    <row r="2" spans="1:53" ht="12.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row>
    <row r="3" spans="1:53" ht="12.7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row>
    <row r="4" spans="1:53" ht="12.75"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row>
    <row r="5" spans="1:53" ht="12.75" customHeigh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row>
    <row r="6" spans="1:53" ht="10.8" customHeight="1" x14ac:dyDescent="0.25">
      <c r="A6" s="27"/>
      <c r="B6" s="27"/>
      <c r="C6" s="339" t="s">
        <v>295</v>
      </c>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27"/>
      <c r="AZ6" s="27"/>
      <c r="BA6" s="27"/>
    </row>
    <row r="7" spans="1:53" ht="10.8" customHeight="1" x14ac:dyDescent="0.25">
      <c r="A7" s="338" t="s">
        <v>294</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27"/>
      <c r="AZ7" s="27"/>
      <c r="BA7" s="27"/>
    </row>
    <row r="8" spans="1:53" ht="10.5" customHeight="1" x14ac:dyDescent="0.25">
      <c r="A8" s="338" t="s">
        <v>440</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27"/>
      <c r="BA8" s="27"/>
    </row>
    <row r="9" spans="1:53" ht="10.5" customHeight="1" x14ac:dyDescent="0.2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83"/>
      <c r="AE9" s="283"/>
      <c r="AF9" s="283"/>
      <c r="AG9" s="27"/>
      <c r="AH9" s="27"/>
      <c r="AI9" s="27"/>
      <c r="AJ9" s="27"/>
      <c r="AK9" s="27"/>
      <c r="AL9" s="27"/>
      <c r="AM9" s="27"/>
      <c r="AN9" s="27"/>
      <c r="AO9" s="27"/>
      <c r="AP9" s="27"/>
      <c r="AQ9" s="27"/>
      <c r="AR9" s="27"/>
      <c r="AS9" s="27"/>
      <c r="AT9" s="27"/>
      <c r="AU9" s="27"/>
      <c r="AV9" s="27"/>
      <c r="AW9" s="27"/>
      <c r="AX9" s="27"/>
      <c r="AY9" s="27"/>
      <c r="AZ9" s="27"/>
      <c r="BA9" s="27"/>
    </row>
    <row r="10" spans="1:53" ht="10.5" customHeight="1" x14ac:dyDescent="0.25">
      <c r="A10" s="334" t="s">
        <v>291</v>
      </c>
      <c r="B10" s="335"/>
      <c r="C10" s="335"/>
      <c r="D10" s="335"/>
      <c r="E10" s="335"/>
      <c r="F10" s="335"/>
      <c r="G10" s="167"/>
      <c r="H10" s="336">
        <v>0.06</v>
      </c>
      <c r="I10" s="337"/>
      <c r="J10" s="27"/>
      <c r="K10" s="50"/>
      <c r="L10" s="50"/>
      <c r="M10" s="50"/>
      <c r="N10" s="50"/>
      <c r="O10" s="50"/>
      <c r="P10" s="50"/>
      <c r="Q10" s="27"/>
      <c r="R10" s="27"/>
      <c r="S10" s="27"/>
      <c r="T10" s="27"/>
      <c r="U10" s="27"/>
      <c r="V10" s="27"/>
      <c r="W10" s="27"/>
      <c r="X10" s="27"/>
      <c r="Y10" s="27"/>
      <c r="Z10" s="27"/>
      <c r="AA10" s="27"/>
      <c r="AB10" s="27"/>
      <c r="AC10" s="27"/>
      <c r="AD10" s="284"/>
      <c r="AE10" s="284"/>
      <c r="AF10" s="284"/>
      <c r="AG10" s="27"/>
      <c r="AH10" s="27"/>
      <c r="AI10" s="27"/>
      <c r="AJ10" s="27"/>
      <c r="AK10" s="27"/>
      <c r="AL10" s="27"/>
      <c r="AM10" s="27"/>
      <c r="AN10" s="27"/>
      <c r="AO10" s="27"/>
      <c r="AP10" s="27"/>
      <c r="AQ10" s="27"/>
      <c r="AR10" s="27"/>
      <c r="AS10" s="27"/>
      <c r="AT10" s="27"/>
      <c r="AU10" s="27"/>
      <c r="AV10" s="27"/>
      <c r="AW10" s="27"/>
      <c r="AX10" s="27"/>
      <c r="AY10" s="27"/>
      <c r="AZ10" s="27"/>
      <c r="BA10" s="27"/>
    </row>
    <row r="11" spans="1:53" ht="9"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94"/>
      <c r="AD11" s="27"/>
      <c r="AE11" s="27"/>
      <c r="AF11" s="94"/>
      <c r="AG11" s="27"/>
      <c r="AH11" s="27"/>
      <c r="AI11" s="94"/>
      <c r="AJ11" s="27"/>
      <c r="AK11" s="27"/>
      <c r="AL11" s="94" t="s">
        <v>368</v>
      </c>
      <c r="AM11" s="27"/>
      <c r="AN11" s="27"/>
      <c r="AO11" s="94" t="s">
        <v>369</v>
      </c>
      <c r="AP11" s="27"/>
      <c r="AQ11" s="27"/>
      <c r="AR11" s="94"/>
      <c r="AS11" s="27"/>
      <c r="AT11" s="27"/>
      <c r="AU11" s="27"/>
      <c r="AV11" s="27"/>
      <c r="AW11" s="27"/>
      <c r="AX11" s="94" t="s">
        <v>438</v>
      </c>
      <c r="AY11" s="27"/>
      <c r="AZ11" s="27"/>
      <c r="BA11" s="27"/>
    </row>
    <row r="12" spans="1:53" ht="10.5" customHeight="1" x14ac:dyDescent="0.25">
      <c r="A12" s="347" t="s">
        <v>276</v>
      </c>
      <c r="B12" s="348"/>
      <c r="C12" s="348"/>
      <c r="D12" s="348"/>
      <c r="E12" s="96"/>
      <c r="F12" s="60" t="s">
        <v>277</v>
      </c>
      <c r="G12" s="64"/>
      <c r="H12" s="53">
        <v>1</v>
      </c>
      <c r="I12" s="65"/>
      <c r="J12" s="54"/>
      <c r="K12" s="53">
        <v>2</v>
      </c>
      <c r="L12" s="170"/>
      <c r="M12" s="171"/>
      <c r="N12" s="53">
        <v>3</v>
      </c>
      <c r="O12" s="172"/>
      <c r="P12" s="173"/>
      <c r="Q12" s="53">
        <v>4</v>
      </c>
      <c r="R12" s="172"/>
      <c r="S12" s="173"/>
      <c r="T12" s="53">
        <v>5</v>
      </c>
      <c r="U12" s="172"/>
      <c r="V12" s="173"/>
      <c r="W12" s="53">
        <v>6</v>
      </c>
      <c r="X12" s="172"/>
      <c r="Y12" s="173"/>
      <c r="Z12" s="53">
        <v>7</v>
      </c>
      <c r="AA12" s="174"/>
      <c r="AB12" s="175"/>
      <c r="AC12" s="53">
        <v>8</v>
      </c>
      <c r="AD12" s="55"/>
      <c r="AE12" s="53"/>
      <c r="AF12" s="53">
        <v>9</v>
      </c>
      <c r="AG12" s="170"/>
      <c r="AH12" s="171"/>
      <c r="AI12" s="53">
        <v>10</v>
      </c>
      <c r="AJ12" s="170"/>
      <c r="AK12" s="171"/>
      <c r="AL12" s="53">
        <v>11</v>
      </c>
      <c r="AM12" s="170"/>
      <c r="AN12" s="171"/>
      <c r="AO12" s="53">
        <v>12</v>
      </c>
      <c r="AP12" s="170"/>
      <c r="AQ12" s="171"/>
      <c r="AR12" s="53">
        <v>13</v>
      </c>
      <c r="AS12" s="170"/>
      <c r="AT12" s="171"/>
      <c r="AU12" s="53">
        <v>14</v>
      </c>
      <c r="AV12" s="170"/>
      <c r="AW12" s="171"/>
      <c r="AX12" s="53">
        <v>15</v>
      </c>
      <c r="AY12" s="170"/>
      <c r="AZ12" s="53">
        <v>16</v>
      </c>
      <c r="BA12" s="27"/>
    </row>
    <row r="13" spans="1:53" ht="3.6" customHeight="1" x14ac:dyDescent="0.25">
      <c r="A13" s="176"/>
      <c r="B13" s="21"/>
      <c r="C13" s="121"/>
      <c r="D13" s="21"/>
      <c r="E13" s="58"/>
      <c r="F13" s="56"/>
      <c r="G13" s="340"/>
      <c r="H13" s="341"/>
      <c r="I13" s="342"/>
      <c r="J13" s="121"/>
      <c r="K13" s="177"/>
      <c r="L13" s="123"/>
      <c r="M13" s="121"/>
      <c r="N13" s="177"/>
      <c r="O13" s="123"/>
      <c r="P13" s="121"/>
      <c r="Q13" s="177"/>
      <c r="R13" s="123"/>
      <c r="S13" s="121"/>
      <c r="T13" s="177"/>
      <c r="U13" s="123"/>
      <c r="V13" s="121"/>
      <c r="W13" s="177"/>
      <c r="X13" s="123"/>
      <c r="Y13" s="121"/>
      <c r="Z13" s="121"/>
      <c r="AA13" s="123"/>
      <c r="AB13" s="121"/>
      <c r="AC13" s="121"/>
      <c r="AD13" s="123"/>
      <c r="AE13" s="121"/>
      <c r="AF13" s="121"/>
      <c r="AG13" s="123"/>
      <c r="AH13" s="121"/>
      <c r="AI13" s="121"/>
      <c r="AJ13" s="123"/>
      <c r="AK13" s="121"/>
      <c r="AL13" s="121"/>
      <c r="AM13" s="123"/>
      <c r="AN13" s="121"/>
      <c r="AO13" s="121"/>
      <c r="AP13" s="123"/>
      <c r="AQ13" s="121"/>
      <c r="AR13" s="121"/>
      <c r="AS13" s="123"/>
      <c r="AT13" s="121"/>
      <c r="AU13" s="121"/>
      <c r="AV13" s="123"/>
      <c r="AW13" s="121"/>
      <c r="AX13" s="121"/>
      <c r="AY13" s="123"/>
      <c r="AZ13" s="121"/>
      <c r="BA13" s="27"/>
    </row>
    <row r="14" spans="1:53" ht="10.199999999999999" customHeight="1" x14ac:dyDescent="0.25">
      <c r="A14" s="332" t="s">
        <v>289</v>
      </c>
      <c r="B14" s="333"/>
      <c r="C14" s="333"/>
      <c r="D14" s="333"/>
      <c r="E14" s="59"/>
      <c r="F14" s="61"/>
      <c r="G14" s="57"/>
      <c r="H14" s="27"/>
      <c r="I14" s="66"/>
      <c r="J14" s="27"/>
      <c r="K14" s="179"/>
      <c r="L14" s="66"/>
      <c r="M14" s="27"/>
      <c r="N14" s="179"/>
      <c r="O14" s="66"/>
      <c r="P14" s="27"/>
      <c r="Q14" s="179"/>
      <c r="R14" s="66"/>
      <c r="S14" s="27"/>
      <c r="T14" s="179"/>
      <c r="U14" s="66"/>
      <c r="V14" s="27"/>
      <c r="W14" s="179"/>
      <c r="X14" s="66"/>
      <c r="Y14" s="27"/>
      <c r="Z14" s="27"/>
      <c r="AA14" s="66"/>
      <c r="AB14" s="27"/>
      <c r="AC14" s="27"/>
      <c r="AD14" s="66"/>
      <c r="AE14" s="27"/>
      <c r="AF14" s="27"/>
      <c r="AG14" s="66"/>
      <c r="AH14" s="27"/>
      <c r="AI14" s="27"/>
      <c r="AJ14" s="66"/>
      <c r="AK14" s="27"/>
      <c r="AL14" s="27"/>
      <c r="AM14" s="66"/>
      <c r="AN14" s="27"/>
      <c r="AO14" s="27"/>
      <c r="AP14" s="66"/>
      <c r="AQ14" s="27"/>
      <c r="AR14" s="27"/>
      <c r="AS14" s="66"/>
      <c r="AT14" s="27"/>
      <c r="AU14" s="27"/>
      <c r="AV14" s="66"/>
      <c r="AW14" s="27"/>
      <c r="AX14" s="27"/>
      <c r="AY14" s="66"/>
      <c r="AZ14" s="27"/>
      <c r="BA14" s="27"/>
    </row>
    <row r="15" spans="1:53" ht="10.199999999999999" customHeight="1" x14ac:dyDescent="0.25">
      <c r="A15" s="332"/>
      <c r="B15" s="333"/>
      <c r="C15" s="333"/>
      <c r="D15" s="333"/>
      <c r="E15" s="59"/>
      <c r="F15" s="62" t="s">
        <v>278</v>
      </c>
      <c r="G15" s="57"/>
      <c r="H15" s="67">
        <v>11.66</v>
      </c>
      <c r="I15" s="66"/>
      <c r="J15" s="27"/>
      <c r="K15" s="71">
        <v>12.01</v>
      </c>
      <c r="L15" s="66"/>
      <c r="M15" s="27"/>
      <c r="N15" s="67">
        <v>12.37</v>
      </c>
      <c r="O15" s="66"/>
      <c r="P15" s="27"/>
      <c r="Q15" s="67">
        <v>12.74</v>
      </c>
      <c r="R15" s="66"/>
      <c r="S15" s="27"/>
      <c r="T15" s="67">
        <v>13.12</v>
      </c>
      <c r="U15" s="66"/>
      <c r="V15" s="27"/>
      <c r="W15" s="67">
        <v>13.51</v>
      </c>
      <c r="X15" s="66"/>
      <c r="Y15" s="27"/>
      <c r="Z15" s="67">
        <v>13.92</v>
      </c>
      <c r="AA15" s="180"/>
      <c r="AB15" s="154"/>
      <c r="AC15" s="67">
        <v>14.34</v>
      </c>
      <c r="AD15" s="181"/>
      <c r="AE15" s="182"/>
      <c r="AF15" s="67">
        <v>14.77</v>
      </c>
      <c r="AG15" s="66"/>
      <c r="AH15" s="27"/>
      <c r="AI15" s="67">
        <v>15.21</v>
      </c>
      <c r="AJ15" s="66"/>
      <c r="AK15" s="27"/>
      <c r="AL15" s="67">
        <v>15.67</v>
      </c>
      <c r="AM15" s="66"/>
      <c r="AN15" s="27"/>
      <c r="AO15" s="67">
        <v>16.14</v>
      </c>
      <c r="AP15" s="66"/>
      <c r="AQ15" s="27"/>
      <c r="AR15" s="67">
        <v>16.62</v>
      </c>
      <c r="AS15" s="66"/>
      <c r="AT15" s="27"/>
      <c r="AU15" s="67">
        <v>17.12</v>
      </c>
      <c r="AV15" s="66"/>
      <c r="AW15" s="27"/>
      <c r="AX15" s="67">
        <v>17.63</v>
      </c>
      <c r="AY15" s="66"/>
      <c r="AZ15" s="67">
        <v>18.16</v>
      </c>
      <c r="BA15" s="27"/>
    </row>
    <row r="16" spans="1:53" ht="4.2" customHeight="1" x14ac:dyDescent="0.25">
      <c r="A16" s="183"/>
      <c r="B16" s="27"/>
      <c r="C16" s="27"/>
      <c r="D16" s="27"/>
      <c r="E16" s="66"/>
      <c r="F16" s="61"/>
      <c r="G16" s="183"/>
      <c r="H16" s="27"/>
      <c r="I16" s="66"/>
      <c r="J16" s="27"/>
      <c r="K16" s="27"/>
      <c r="L16" s="66"/>
      <c r="M16" s="27"/>
      <c r="N16" s="27"/>
      <c r="O16" s="66"/>
      <c r="P16" s="27"/>
      <c r="Q16" s="27"/>
      <c r="R16" s="66"/>
      <c r="S16" s="27"/>
      <c r="T16" s="27"/>
      <c r="U16" s="66"/>
      <c r="V16" s="27"/>
      <c r="W16" s="27"/>
      <c r="X16" s="66"/>
      <c r="Y16" s="27"/>
      <c r="Z16" s="27"/>
      <c r="AA16" s="66"/>
      <c r="AB16" s="27"/>
      <c r="AC16" s="27"/>
      <c r="AD16" s="66"/>
      <c r="AE16" s="27"/>
      <c r="AF16" s="27"/>
      <c r="AG16" s="66"/>
      <c r="AH16" s="27"/>
      <c r="AI16" s="27"/>
      <c r="AJ16" s="66"/>
      <c r="AK16" s="27"/>
      <c r="AL16" s="27"/>
      <c r="AM16" s="66"/>
      <c r="AN16" s="27"/>
      <c r="AO16" s="27"/>
      <c r="AP16" s="66"/>
      <c r="AQ16" s="27"/>
      <c r="AR16" s="27"/>
      <c r="AS16" s="66"/>
      <c r="AT16" s="27"/>
      <c r="AU16" s="27"/>
      <c r="AV16" s="66"/>
      <c r="AW16" s="27"/>
      <c r="AX16" s="27"/>
      <c r="AY16" s="66"/>
      <c r="AZ16" s="27"/>
      <c r="BA16" s="27"/>
    </row>
    <row r="17" spans="1:53" ht="10.5" customHeight="1" x14ac:dyDescent="0.25">
      <c r="A17" s="343"/>
      <c r="B17" s="279"/>
      <c r="C17" s="279"/>
      <c r="D17" s="279"/>
      <c r="E17" s="59"/>
      <c r="F17" s="184" t="s">
        <v>279</v>
      </c>
      <c r="G17" s="57"/>
      <c r="H17" s="94" t="s">
        <v>280</v>
      </c>
      <c r="I17" s="59"/>
      <c r="J17" s="50"/>
      <c r="K17" s="94" t="s">
        <v>280</v>
      </c>
      <c r="L17" s="66"/>
      <c r="M17" s="27"/>
      <c r="N17" s="94" t="s">
        <v>280</v>
      </c>
      <c r="O17" s="75"/>
      <c r="P17" s="25"/>
      <c r="Q17" s="94" t="s">
        <v>280</v>
      </c>
      <c r="R17" s="66"/>
      <c r="S17" s="27"/>
      <c r="T17" s="94" t="s">
        <v>280</v>
      </c>
      <c r="U17" s="75"/>
      <c r="V17" s="25"/>
      <c r="W17" s="94" t="s">
        <v>280</v>
      </c>
      <c r="X17" s="75"/>
      <c r="Y17" s="25"/>
      <c r="Z17" s="94" t="s">
        <v>280</v>
      </c>
      <c r="AA17" s="75"/>
      <c r="AB17" s="25"/>
      <c r="AC17" s="94" t="s">
        <v>280</v>
      </c>
      <c r="AD17" s="75"/>
      <c r="AE17" s="25"/>
      <c r="AF17" s="94" t="s">
        <v>280</v>
      </c>
      <c r="AG17" s="66"/>
      <c r="AH17" s="27"/>
      <c r="AI17" s="94" t="s">
        <v>280</v>
      </c>
      <c r="AJ17" s="66"/>
      <c r="AK17" s="27"/>
      <c r="AL17" s="94" t="s">
        <v>280</v>
      </c>
      <c r="AM17" s="66"/>
      <c r="AN17" s="27"/>
      <c r="AO17" s="94" t="s">
        <v>280</v>
      </c>
      <c r="AP17" s="66"/>
      <c r="AQ17" s="27"/>
      <c r="AR17" s="94" t="s">
        <v>280</v>
      </c>
      <c r="AS17" s="66"/>
      <c r="AT17" s="27"/>
      <c r="AU17" s="94" t="s">
        <v>280</v>
      </c>
      <c r="AV17" s="66"/>
      <c r="AW17" s="27"/>
      <c r="AX17" s="94" t="s">
        <v>280</v>
      </c>
      <c r="AY17" s="66"/>
      <c r="AZ17" s="94" t="s">
        <v>280</v>
      </c>
      <c r="BA17" s="27"/>
    </row>
    <row r="18" spans="1:53" ht="10.5" customHeight="1" x14ac:dyDescent="0.25">
      <c r="A18" s="183"/>
      <c r="B18" s="27"/>
      <c r="C18" s="27"/>
      <c r="D18" s="27"/>
      <c r="E18" s="59"/>
      <c r="F18" s="184"/>
      <c r="G18" s="57"/>
      <c r="H18" s="94"/>
      <c r="I18" s="59"/>
      <c r="J18" s="50"/>
      <c r="K18" s="94"/>
      <c r="L18" s="66"/>
      <c r="M18" s="27"/>
      <c r="N18" s="94"/>
      <c r="O18" s="75"/>
      <c r="P18" s="25"/>
      <c r="Q18" s="94"/>
      <c r="R18" s="66"/>
      <c r="S18" s="27"/>
      <c r="T18" s="94"/>
      <c r="U18" s="75"/>
      <c r="V18" s="25"/>
      <c r="W18" s="94"/>
      <c r="X18" s="75"/>
      <c r="Y18" s="25"/>
      <c r="Z18" s="94"/>
      <c r="AA18" s="75"/>
      <c r="AB18" s="25"/>
      <c r="AC18" s="94"/>
      <c r="AD18" s="75"/>
      <c r="AE18" s="25"/>
      <c r="AF18" s="94"/>
      <c r="AG18" s="66"/>
      <c r="AH18" s="27"/>
      <c r="AI18" s="94"/>
      <c r="AJ18" s="66"/>
      <c r="AK18" s="27"/>
      <c r="AL18" s="94"/>
      <c r="AM18" s="66"/>
      <c r="AN18" s="27"/>
      <c r="AO18" s="94"/>
      <c r="AP18" s="66"/>
      <c r="AQ18" s="27"/>
      <c r="AR18" s="94"/>
      <c r="AS18" s="66"/>
      <c r="AT18" s="27"/>
      <c r="AU18" s="94"/>
      <c r="AV18" s="66"/>
      <c r="AW18" s="27"/>
      <c r="AX18" s="94"/>
      <c r="AY18" s="66"/>
      <c r="AZ18" s="94"/>
      <c r="BA18" s="27"/>
    </row>
    <row r="19" spans="1:53" ht="3.6" customHeight="1" x14ac:dyDescent="0.25">
      <c r="A19" s="176"/>
      <c r="B19" s="121"/>
      <c r="C19" s="121"/>
      <c r="D19" s="121"/>
      <c r="E19" s="58"/>
      <c r="F19" s="185"/>
      <c r="G19" s="122"/>
      <c r="H19" s="98"/>
      <c r="I19" s="58"/>
      <c r="J19" s="21"/>
      <c r="K19" s="98"/>
      <c r="L19" s="123"/>
      <c r="M19" s="121"/>
      <c r="N19" s="98"/>
      <c r="O19" s="76"/>
      <c r="P19" s="35"/>
      <c r="Q19" s="98"/>
      <c r="R19" s="123"/>
      <c r="S19" s="121"/>
      <c r="T19" s="98"/>
      <c r="U19" s="76"/>
      <c r="V19" s="35"/>
      <c r="W19" s="98"/>
      <c r="X19" s="76"/>
      <c r="Y19" s="35"/>
      <c r="Z19" s="98"/>
      <c r="AA19" s="76"/>
      <c r="AB19" s="35"/>
      <c r="AC19" s="98"/>
      <c r="AD19" s="76"/>
      <c r="AE19" s="35"/>
      <c r="AF19" s="98"/>
      <c r="AG19" s="123"/>
      <c r="AH19" s="121"/>
      <c r="AI19" s="98"/>
      <c r="AJ19" s="123"/>
      <c r="AK19" s="121"/>
      <c r="AL19" s="98"/>
      <c r="AM19" s="123"/>
      <c r="AN19" s="121"/>
      <c r="AO19" s="98"/>
      <c r="AP19" s="123"/>
      <c r="AQ19" s="121"/>
      <c r="AR19" s="98"/>
      <c r="AS19" s="123"/>
      <c r="AT19" s="121"/>
      <c r="AU19" s="98"/>
      <c r="AV19" s="123"/>
      <c r="AW19" s="121"/>
      <c r="AX19" s="98"/>
      <c r="AY19" s="123"/>
      <c r="AZ19" s="98"/>
      <c r="BA19" s="27"/>
    </row>
    <row r="20" spans="1:53" ht="10.5" customHeight="1" x14ac:dyDescent="0.25">
      <c r="A20" s="344" t="s">
        <v>290</v>
      </c>
      <c r="B20" s="345"/>
      <c r="C20" s="345"/>
      <c r="D20" s="345"/>
      <c r="E20" s="346"/>
      <c r="F20" s="187"/>
      <c r="G20" s="68"/>
      <c r="H20" s="188"/>
      <c r="I20" s="189"/>
      <c r="J20" s="190"/>
      <c r="K20" s="188"/>
      <c r="L20" s="70"/>
      <c r="M20" s="74"/>
      <c r="N20" s="188"/>
      <c r="O20" s="77"/>
      <c r="P20" s="48"/>
      <c r="Q20" s="188"/>
      <c r="R20" s="70"/>
      <c r="S20" s="74"/>
      <c r="T20" s="188"/>
      <c r="U20" s="77"/>
      <c r="V20" s="48"/>
      <c r="W20" s="188"/>
      <c r="X20" s="77"/>
      <c r="Y20" s="48"/>
      <c r="Z20" s="188"/>
      <c r="AA20" s="77"/>
      <c r="AB20" s="48"/>
      <c r="AC20" s="188"/>
      <c r="AD20" s="77"/>
      <c r="AE20" s="48"/>
      <c r="AF20" s="188"/>
      <c r="AG20" s="70"/>
      <c r="AH20" s="74"/>
      <c r="AI20" s="188"/>
      <c r="AJ20" s="70"/>
      <c r="AK20" s="74"/>
      <c r="AL20" s="188"/>
      <c r="AM20" s="70"/>
      <c r="AN20" s="74"/>
      <c r="AO20" s="188"/>
      <c r="AP20" s="70"/>
      <c r="AQ20" s="74"/>
      <c r="AR20" s="188"/>
      <c r="AS20" s="70"/>
      <c r="AT20" s="74"/>
      <c r="AU20" s="188"/>
      <c r="AV20" s="70"/>
      <c r="AW20" s="74"/>
      <c r="AX20" s="188"/>
      <c r="AY20" s="66"/>
      <c r="AZ20" s="188"/>
      <c r="BA20" s="27"/>
    </row>
    <row r="21" spans="1:53" ht="10.5" customHeight="1" x14ac:dyDescent="0.25">
      <c r="A21" s="68"/>
      <c r="B21" s="186"/>
      <c r="C21" s="186"/>
      <c r="D21" s="186"/>
      <c r="E21" s="189"/>
      <c r="F21" s="63" t="s">
        <v>278</v>
      </c>
      <c r="G21" s="68"/>
      <c r="H21" s="69">
        <f>SUM(H15*(1+$H$10))</f>
        <v>12.3596</v>
      </c>
      <c r="I21" s="70"/>
      <c r="J21" s="74"/>
      <c r="K21" s="69">
        <f>SUM(K15*(1+$H$10))</f>
        <v>12.730600000000001</v>
      </c>
      <c r="L21" s="70"/>
      <c r="M21" s="74"/>
      <c r="N21" s="69">
        <f>SUM(N15*(1+$H$10))</f>
        <v>13.1122</v>
      </c>
      <c r="O21" s="70"/>
      <c r="P21" s="74"/>
      <c r="Q21" s="69">
        <f>SUM(Q15*(1+$H$10))</f>
        <v>13.5044</v>
      </c>
      <c r="R21" s="70"/>
      <c r="S21" s="74"/>
      <c r="T21" s="69">
        <f>SUM(T15*(1+$H$10))</f>
        <v>13.9072</v>
      </c>
      <c r="U21" s="70"/>
      <c r="V21" s="74"/>
      <c r="W21" s="69">
        <f>SUM(W15*(1+$H$10))</f>
        <v>14.320600000000001</v>
      </c>
      <c r="X21" s="70"/>
      <c r="Y21" s="74"/>
      <c r="Z21" s="69">
        <f>SUM(Z15*(1+$H$10))</f>
        <v>14.7552</v>
      </c>
      <c r="AA21" s="191"/>
      <c r="AB21" s="192"/>
      <c r="AC21" s="69">
        <f>SUM(AC15*(1+$H$10))</f>
        <v>15.2004</v>
      </c>
      <c r="AD21" s="193"/>
      <c r="AE21" s="194"/>
      <c r="AF21" s="69">
        <f>SUM(AF15*(1+$H$10))</f>
        <v>15.6562</v>
      </c>
      <c r="AG21" s="70"/>
      <c r="AH21" s="74"/>
      <c r="AI21" s="69">
        <f>SUM(AI15*(1+$H$10))</f>
        <v>16.122600000000002</v>
      </c>
      <c r="AJ21" s="70"/>
      <c r="AK21" s="74"/>
      <c r="AL21" s="69">
        <f>SUM(AL15*(1+$H$10))</f>
        <v>16.610200000000003</v>
      </c>
      <c r="AM21" s="70"/>
      <c r="AN21" s="74"/>
      <c r="AO21" s="69">
        <f>SUM(AO15*(1+$H$10))</f>
        <v>17.108400000000003</v>
      </c>
      <c r="AP21" s="70"/>
      <c r="AQ21" s="74"/>
      <c r="AR21" s="69">
        <f>SUM(AR15*(1+$H$10))</f>
        <v>17.6172</v>
      </c>
      <c r="AS21" s="70"/>
      <c r="AT21" s="74"/>
      <c r="AU21" s="69">
        <f>SUM(AU15*(1+$H$10))</f>
        <v>18.147200000000002</v>
      </c>
      <c r="AV21" s="70"/>
      <c r="AW21" s="74"/>
      <c r="AX21" s="69">
        <f>SUM(AX15*(1+$H$10))</f>
        <v>18.687799999999999</v>
      </c>
      <c r="AY21" s="66"/>
      <c r="AZ21" s="69">
        <f>SUM(AZ15*(1+$H$10))</f>
        <v>19.249600000000001</v>
      </c>
      <c r="BA21" s="27"/>
    </row>
    <row r="22" spans="1:53" ht="3.6" customHeight="1" x14ac:dyDescent="0.25">
      <c r="A22" s="68"/>
      <c r="B22" s="186"/>
      <c r="C22" s="186"/>
      <c r="D22" s="186"/>
      <c r="E22" s="189"/>
      <c r="F22" s="195"/>
      <c r="G22" s="196"/>
      <c r="H22" s="74"/>
      <c r="I22" s="70"/>
      <c r="J22" s="74"/>
      <c r="K22" s="74"/>
      <c r="L22" s="70"/>
      <c r="M22" s="74"/>
      <c r="N22" s="74"/>
      <c r="O22" s="70"/>
      <c r="P22" s="74"/>
      <c r="Q22" s="74"/>
      <c r="R22" s="70"/>
      <c r="S22" s="74"/>
      <c r="T22" s="74"/>
      <c r="U22" s="70"/>
      <c r="V22" s="74"/>
      <c r="W22" s="74"/>
      <c r="X22" s="70"/>
      <c r="Y22" s="74"/>
      <c r="Z22" s="74"/>
      <c r="AA22" s="70"/>
      <c r="AB22" s="74"/>
      <c r="AC22" s="74"/>
      <c r="AD22" s="70"/>
      <c r="AE22" s="74"/>
      <c r="AF22" s="74"/>
      <c r="AG22" s="70"/>
      <c r="AH22" s="74"/>
      <c r="AI22" s="74"/>
      <c r="AJ22" s="70"/>
      <c r="AK22" s="74"/>
      <c r="AL22" s="74"/>
      <c r="AM22" s="70"/>
      <c r="AN22" s="74"/>
      <c r="AO22" s="74"/>
      <c r="AP22" s="70"/>
      <c r="AQ22" s="74"/>
      <c r="AR22" s="74"/>
      <c r="AS22" s="70"/>
      <c r="AT22" s="74"/>
      <c r="AU22" s="74"/>
      <c r="AV22" s="70"/>
      <c r="AW22" s="74"/>
      <c r="AX22" s="74"/>
      <c r="AY22" s="66"/>
      <c r="AZ22" s="74"/>
      <c r="BA22" s="27"/>
    </row>
    <row r="23" spans="1:53" ht="12.6" customHeight="1" x14ac:dyDescent="0.25">
      <c r="A23" s="68"/>
      <c r="B23" s="186"/>
      <c r="C23" s="186"/>
      <c r="D23" s="186"/>
      <c r="E23" s="189"/>
      <c r="F23" s="187" t="s">
        <v>279</v>
      </c>
      <c r="G23" s="68"/>
      <c r="H23" s="188" t="s">
        <v>280</v>
      </c>
      <c r="I23" s="189"/>
      <c r="J23" s="190"/>
      <c r="K23" s="188" t="s">
        <v>280</v>
      </c>
      <c r="L23" s="70"/>
      <c r="M23" s="74"/>
      <c r="N23" s="188" t="s">
        <v>280</v>
      </c>
      <c r="O23" s="77"/>
      <c r="P23" s="48"/>
      <c r="Q23" s="188" t="s">
        <v>280</v>
      </c>
      <c r="R23" s="70"/>
      <c r="S23" s="74"/>
      <c r="T23" s="188" t="s">
        <v>280</v>
      </c>
      <c r="U23" s="77"/>
      <c r="V23" s="48"/>
      <c r="W23" s="188" t="s">
        <v>280</v>
      </c>
      <c r="X23" s="77"/>
      <c r="Y23" s="48"/>
      <c r="Z23" s="188" t="s">
        <v>280</v>
      </c>
      <c r="AA23" s="77"/>
      <c r="AB23" s="48"/>
      <c r="AC23" s="188" t="s">
        <v>280</v>
      </c>
      <c r="AD23" s="77"/>
      <c r="AE23" s="48"/>
      <c r="AF23" s="188" t="s">
        <v>280</v>
      </c>
      <c r="AG23" s="70"/>
      <c r="AH23" s="74"/>
      <c r="AI23" s="188" t="s">
        <v>280</v>
      </c>
      <c r="AJ23" s="70"/>
      <c r="AK23" s="74"/>
      <c r="AL23" s="188" t="s">
        <v>280</v>
      </c>
      <c r="AM23" s="70"/>
      <c r="AN23" s="74"/>
      <c r="AO23" s="188" t="s">
        <v>280</v>
      </c>
      <c r="AP23" s="70"/>
      <c r="AQ23" s="74"/>
      <c r="AR23" s="188" t="s">
        <v>280</v>
      </c>
      <c r="AS23" s="70"/>
      <c r="AT23" s="74"/>
      <c r="AU23" s="188" t="s">
        <v>280</v>
      </c>
      <c r="AV23" s="70"/>
      <c r="AW23" s="74"/>
      <c r="AX23" s="188" t="s">
        <v>280</v>
      </c>
      <c r="AY23" s="66"/>
      <c r="AZ23" s="188" t="s">
        <v>280</v>
      </c>
      <c r="BA23" s="27"/>
    </row>
    <row r="24" spans="1:53" ht="10.5" customHeight="1" x14ac:dyDescent="0.25">
      <c r="A24" s="183"/>
      <c r="B24" s="27"/>
      <c r="C24" s="27"/>
      <c r="D24" s="27"/>
      <c r="E24" s="59"/>
      <c r="F24" s="184"/>
      <c r="G24" s="57"/>
      <c r="H24" s="94"/>
      <c r="I24" s="59"/>
      <c r="J24" s="50"/>
      <c r="K24" s="94"/>
      <c r="L24" s="66"/>
      <c r="M24" s="27"/>
      <c r="N24" s="94"/>
      <c r="O24" s="75"/>
      <c r="P24" s="25"/>
      <c r="Q24" s="94"/>
      <c r="R24" s="66"/>
      <c r="S24" s="27"/>
      <c r="T24" s="94"/>
      <c r="U24" s="75"/>
      <c r="V24" s="25"/>
      <c r="W24" s="94"/>
      <c r="X24" s="75"/>
      <c r="Y24" s="25"/>
      <c r="Z24" s="94"/>
      <c r="AA24" s="75"/>
      <c r="AB24" s="25"/>
      <c r="AC24" s="94"/>
      <c r="AD24" s="75"/>
      <c r="AE24" s="25"/>
      <c r="AF24" s="94"/>
      <c r="AG24" s="66"/>
      <c r="AH24" s="27"/>
      <c r="AI24" s="94"/>
      <c r="AJ24" s="66"/>
      <c r="AK24" s="27"/>
      <c r="AL24" s="94"/>
      <c r="AM24" s="66"/>
      <c r="AN24" s="27"/>
      <c r="AO24" s="94"/>
      <c r="AP24" s="66"/>
      <c r="AQ24" s="27"/>
      <c r="AR24" s="94"/>
      <c r="AS24" s="66"/>
      <c r="AT24" s="27"/>
      <c r="AU24" s="94"/>
      <c r="AV24" s="66"/>
      <c r="AW24" s="27"/>
      <c r="AX24" s="94"/>
      <c r="AY24" s="66"/>
      <c r="AZ24" s="94"/>
      <c r="BA24" s="27"/>
    </row>
    <row r="25" spans="1:53" ht="3.6" customHeight="1" x14ac:dyDescent="0.25">
      <c r="A25" s="176"/>
      <c r="B25" s="121"/>
      <c r="C25" s="121"/>
      <c r="D25" s="121"/>
      <c r="E25" s="58"/>
      <c r="F25" s="185"/>
      <c r="G25" s="122"/>
      <c r="H25" s="21"/>
      <c r="I25" s="58"/>
      <c r="J25" s="21"/>
      <c r="K25" s="35"/>
      <c r="L25" s="123"/>
      <c r="M25" s="121"/>
      <c r="N25" s="35"/>
      <c r="O25" s="76"/>
      <c r="P25" s="35"/>
      <c r="Q25" s="35"/>
      <c r="R25" s="123"/>
      <c r="S25" s="121"/>
      <c r="T25" s="35"/>
      <c r="U25" s="76"/>
      <c r="V25" s="35"/>
      <c r="W25" s="35"/>
      <c r="X25" s="76"/>
      <c r="Y25" s="35"/>
      <c r="Z25" s="35"/>
      <c r="AA25" s="76"/>
      <c r="AB25" s="35"/>
      <c r="AC25" s="35"/>
      <c r="AD25" s="76"/>
      <c r="AE25" s="35"/>
      <c r="AF25" s="35"/>
      <c r="AG25" s="123"/>
      <c r="AH25" s="121"/>
      <c r="AI25" s="121"/>
      <c r="AJ25" s="123"/>
      <c r="AK25" s="121"/>
      <c r="AL25" s="121"/>
      <c r="AM25" s="123"/>
      <c r="AN25" s="121"/>
      <c r="AO25" s="121"/>
      <c r="AP25" s="123"/>
      <c r="AQ25" s="121"/>
      <c r="AR25" s="121"/>
      <c r="AS25" s="123"/>
      <c r="AT25" s="121"/>
      <c r="AU25" s="121"/>
      <c r="AV25" s="123"/>
      <c r="AW25" s="121"/>
      <c r="AX25" s="121"/>
      <c r="AY25" s="123"/>
      <c r="AZ25" s="121"/>
      <c r="BA25" s="27"/>
    </row>
    <row r="26" spans="1:53" ht="10.199999999999999" customHeight="1" x14ac:dyDescent="0.25">
      <c r="A26" s="332" t="s">
        <v>281</v>
      </c>
      <c r="B26" s="333"/>
      <c r="C26" s="333"/>
      <c r="D26" s="333"/>
      <c r="E26" s="59"/>
      <c r="F26" s="184"/>
      <c r="G26" s="57"/>
      <c r="H26" s="67"/>
      <c r="I26" s="59"/>
      <c r="J26" s="50"/>
      <c r="K26" s="67"/>
      <c r="L26" s="66"/>
      <c r="M26" s="27"/>
      <c r="N26" s="67"/>
      <c r="O26" s="75"/>
      <c r="P26" s="25"/>
      <c r="Q26" s="67"/>
      <c r="R26" s="66"/>
      <c r="S26" s="27"/>
      <c r="T26" s="67"/>
      <c r="U26" s="75"/>
      <c r="V26" s="25"/>
      <c r="W26" s="67"/>
      <c r="X26" s="75"/>
      <c r="Y26" s="25"/>
      <c r="Z26" s="67"/>
      <c r="AA26" s="75"/>
      <c r="AB26" s="25"/>
      <c r="AC26" s="67"/>
      <c r="AD26" s="75"/>
      <c r="AE26" s="25"/>
      <c r="AF26" s="67"/>
      <c r="AG26" s="66"/>
      <c r="AH26" s="27"/>
      <c r="AI26" s="67"/>
      <c r="AJ26" s="66"/>
      <c r="AK26" s="27"/>
      <c r="AL26" s="67"/>
      <c r="AM26" s="66"/>
      <c r="AN26" s="27"/>
      <c r="AO26" s="67"/>
      <c r="AP26" s="66"/>
      <c r="AQ26" s="27"/>
      <c r="AR26" s="67"/>
      <c r="AS26" s="66"/>
      <c r="AT26" s="27"/>
      <c r="AU26" s="67"/>
      <c r="AV26" s="66"/>
      <c r="AW26" s="27"/>
      <c r="AX26" s="67"/>
      <c r="AY26" s="66"/>
      <c r="AZ26" s="67"/>
      <c r="BA26" s="27"/>
    </row>
    <row r="27" spans="1:53" ht="19.8" customHeight="1" x14ac:dyDescent="0.25">
      <c r="A27" s="183"/>
      <c r="B27" s="27"/>
      <c r="C27" s="27"/>
      <c r="D27" s="27"/>
      <c r="E27" s="59"/>
      <c r="F27" s="62" t="s">
        <v>283</v>
      </c>
      <c r="G27" s="57"/>
      <c r="H27" s="71">
        <v>13.78</v>
      </c>
      <c r="I27" s="59"/>
      <c r="J27" s="50"/>
      <c r="K27" s="71">
        <v>14.19</v>
      </c>
      <c r="L27" s="66"/>
      <c r="M27" s="27"/>
      <c r="N27" s="71">
        <v>14.62</v>
      </c>
      <c r="O27" s="75"/>
      <c r="P27" s="25"/>
      <c r="Q27" s="71">
        <v>15.06</v>
      </c>
      <c r="R27" s="66"/>
      <c r="S27" s="27"/>
      <c r="T27" s="71">
        <v>15.51</v>
      </c>
      <c r="U27" s="75"/>
      <c r="V27" s="25"/>
      <c r="W27" s="71">
        <v>15.98</v>
      </c>
      <c r="X27" s="75"/>
      <c r="Y27" s="25"/>
      <c r="Z27" s="71">
        <v>16.64</v>
      </c>
      <c r="AA27" s="75"/>
      <c r="AB27" s="25"/>
      <c r="AC27" s="71">
        <v>16.93</v>
      </c>
      <c r="AD27" s="75"/>
      <c r="AE27" s="25"/>
      <c r="AF27" s="71">
        <v>17.46</v>
      </c>
      <c r="AG27" s="66"/>
      <c r="AH27" s="27"/>
      <c r="AI27" s="71">
        <v>17.98</v>
      </c>
      <c r="AJ27" s="66"/>
      <c r="AK27" s="27"/>
      <c r="AL27" s="71">
        <v>18.52</v>
      </c>
      <c r="AM27" s="66"/>
      <c r="AN27" s="27"/>
      <c r="AO27" s="71">
        <v>19.079999999999998</v>
      </c>
      <c r="AP27" s="66"/>
      <c r="AQ27" s="27"/>
      <c r="AR27" s="71">
        <v>19.649999999999999</v>
      </c>
      <c r="AS27" s="66"/>
      <c r="AT27" s="27"/>
      <c r="AU27" s="71">
        <v>20.239999999999998</v>
      </c>
      <c r="AV27" s="66"/>
      <c r="AW27" s="27"/>
      <c r="AX27" s="71">
        <v>20.85</v>
      </c>
      <c r="AY27" s="66"/>
      <c r="AZ27" s="71">
        <v>21.48</v>
      </c>
      <c r="BA27" s="27"/>
    </row>
    <row r="28" spans="1:53" ht="9.6" customHeight="1" x14ac:dyDescent="0.25">
      <c r="A28" s="183"/>
      <c r="B28" s="27"/>
      <c r="C28" s="27"/>
      <c r="D28" s="27"/>
      <c r="E28" s="59"/>
      <c r="F28" s="62"/>
      <c r="G28" s="57"/>
      <c r="H28" s="71"/>
      <c r="I28" s="59"/>
      <c r="J28" s="50"/>
      <c r="K28" s="71"/>
      <c r="L28" s="66"/>
      <c r="M28" s="27"/>
      <c r="N28" s="71"/>
      <c r="O28" s="75"/>
      <c r="P28" s="25"/>
      <c r="Q28" s="71"/>
      <c r="R28" s="66"/>
      <c r="S28" s="27"/>
      <c r="T28" s="71"/>
      <c r="U28" s="75"/>
      <c r="V28" s="25"/>
      <c r="W28" s="71"/>
      <c r="X28" s="75"/>
      <c r="Y28" s="25"/>
      <c r="Z28" s="71"/>
      <c r="AA28" s="75"/>
      <c r="AB28" s="25"/>
      <c r="AC28" s="71"/>
      <c r="AD28" s="75"/>
      <c r="AE28" s="25"/>
      <c r="AF28" s="71"/>
      <c r="AG28" s="66"/>
      <c r="AH28" s="27"/>
      <c r="AI28" s="71"/>
      <c r="AJ28" s="66"/>
      <c r="AK28" s="27"/>
      <c r="AL28" s="71"/>
      <c r="AM28" s="66"/>
      <c r="AN28" s="27"/>
      <c r="AO28" s="71"/>
      <c r="AP28" s="66"/>
      <c r="AQ28" s="27"/>
      <c r="AR28" s="71"/>
      <c r="AS28" s="66"/>
      <c r="AT28" s="27"/>
      <c r="AU28" s="71"/>
      <c r="AV28" s="66"/>
      <c r="AW28" s="27"/>
      <c r="AX28" s="71"/>
      <c r="AY28" s="66"/>
      <c r="AZ28" s="71"/>
      <c r="BA28" s="27"/>
    </row>
    <row r="29" spans="1:53" ht="3.6" customHeight="1" x14ac:dyDescent="0.25">
      <c r="A29" s="176"/>
      <c r="B29" s="121"/>
      <c r="C29" s="121"/>
      <c r="D29" s="121"/>
      <c r="E29" s="58"/>
      <c r="F29" s="197"/>
      <c r="G29" s="122"/>
      <c r="H29" s="198"/>
      <c r="I29" s="58"/>
      <c r="J29" s="21"/>
      <c r="K29" s="198"/>
      <c r="L29" s="123"/>
      <c r="M29" s="121"/>
      <c r="N29" s="198"/>
      <c r="O29" s="76"/>
      <c r="P29" s="35"/>
      <c r="Q29" s="198"/>
      <c r="R29" s="123"/>
      <c r="S29" s="121"/>
      <c r="T29" s="198"/>
      <c r="U29" s="76"/>
      <c r="V29" s="35"/>
      <c r="W29" s="198"/>
      <c r="X29" s="76"/>
      <c r="Y29" s="35"/>
      <c r="Z29" s="198"/>
      <c r="AA29" s="76"/>
      <c r="AB29" s="35"/>
      <c r="AC29" s="198"/>
      <c r="AD29" s="76"/>
      <c r="AE29" s="35"/>
      <c r="AF29" s="198"/>
      <c r="AG29" s="123"/>
      <c r="AH29" s="121"/>
      <c r="AI29" s="198"/>
      <c r="AJ29" s="123"/>
      <c r="AK29" s="121"/>
      <c r="AL29" s="198"/>
      <c r="AM29" s="123"/>
      <c r="AN29" s="121"/>
      <c r="AO29" s="198"/>
      <c r="AP29" s="123"/>
      <c r="AQ29" s="121"/>
      <c r="AR29" s="198"/>
      <c r="AS29" s="123"/>
      <c r="AT29" s="121"/>
      <c r="AU29" s="198"/>
      <c r="AV29" s="123"/>
      <c r="AW29" s="121"/>
      <c r="AX29" s="198"/>
      <c r="AY29" s="123"/>
      <c r="AZ29" s="198"/>
      <c r="BA29" s="27"/>
    </row>
    <row r="30" spans="1:53" ht="9.6" customHeight="1" x14ac:dyDescent="0.25">
      <c r="A30" s="328" t="s">
        <v>292</v>
      </c>
      <c r="B30" s="329"/>
      <c r="C30" s="330"/>
      <c r="D30" s="330"/>
      <c r="E30" s="331"/>
      <c r="F30" s="62"/>
      <c r="G30" s="57"/>
      <c r="H30" s="71"/>
      <c r="I30" s="59"/>
      <c r="J30" s="50"/>
      <c r="K30" s="71"/>
      <c r="L30" s="66"/>
      <c r="M30" s="27"/>
      <c r="N30" s="71"/>
      <c r="O30" s="75"/>
      <c r="P30" s="25"/>
      <c r="Q30" s="71"/>
      <c r="R30" s="66"/>
      <c r="S30" s="27"/>
      <c r="T30" s="71"/>
      <c r="U30" s="75"/>
      <c r="V30" s="25"/>
      <c r="W30" s="71"/>
      <c r="X30" s="75"/>
      <c r="Y30" s="25"/>
      <c r="Z30" s="71"/>
      <c r="AA30" s="75"/>
      <c r="AB30" s="25"/>
      <c r="AC30" s="71"/>
      <c r="AD30" s="75"/>
      <c r="AE30" s="25"/>
      <c r="AF30" s="71"/>
      <c r="AG30" s="66"/>
      <c r="AH30" s="27"/>
      <c r="AI30" s="71"/>
      <c r="AJ30" s="66"/>
      <c r="AK30" s="27"/>
      <c r="AL30" s="71"/>
      <c r="AM30" s="66"/>
      <c r="AN30" s="27"/>
      <c r="AO30" s="71"/>
      <c r="AP30" s="66"/>
      <c r="AQ30" s="27"/>
      <c r="AR30" s="71"/>
      <c r="AS30" s="66"/>
      <c r="AT30" s="27"/>
      <c r="AU30" s="71"/>
      <c r="AV30" s="66"/>
      <c r="AW30" s="27"/>
      <c r="AX30" s="71"/>
      <c r="AY30" s="66"/>
      <c r="AZ30" s="71"/>
      <c r="BA30" s="27"/>
    </row>
    <row r="31" spans="1:53" ht="19.8" customHeight="1" x14ac:dyDescent="0.25">
      <c r="A31" s="199"/>
      <c r="B31" s="200"/>
      <c r="C31" s="201"/>
      <c r="D31" s="201"/>
      <c r="E31" s="202"/>
      <c r="F31" s="203" t="s">
        <v>283</v>
      </c>
      <c r="G31" s="199"/>
      <c r="H31" s="204">
        <f>SUM(H27*(1+$H$10))</f>
        <v>14.6068</v>
      </c>
      <c r="I31" s="205"/>
      <c r="J31" s="206"/>
      <c r="K31" s="204">
        <f>SUM(K27*(1+$H$10))</f>
        <v>15.041399999999999</v>
      </c>
      <c r="L31" s="202"/>
      <c r="M31" s="201"/>
      <c r="N31" s="204">
        <f>SUM(N27*(1+$H$10))</f>
        <v>15.497199999999999</v>
      </c>
      <c r="O31" s="78"/>
      <c r="P31" s="49"/>
      <c r="Q31" s="204">
        <f>SUM(Q27*(1+$H$10))</f>
        <v>15.963600000000001</v>
      </c>
      <c r="R31" s="202"/>
      <c r="S31" s="201"/>
      <c r="T31" s="204">
        <f>SUM(T27*(1+$H$10))</f>
        <v>16.4406</v>
      </c>
      <c r="U31" s="78"/>
      <c r="V31" s="49"/>
      <c r="W31" s="204">
        <f>SUM(W27*(1+$H$10))</f>
        <v>16.938800000000001</v>
      </c>
      <c r="X31" s="78"/>
      <c r="Y31" s="49"/>
      <c r="Z31" s="204">
        <f>SUM(Z27*(1+$H$10))</f>
        <v>17.638400000000001</v>
      </c>
      <c r="AA31" s="78"/>
      <c r="AB31" s="49"/>
      <c r="AC31" s="204">
        <f>SUM(AC27*(1+$H$10))</f>
        <v>17.945800000000002</v>
      </c>
      <c r="AD31" s="78"/>
      <c r="AE31" s="49"/>
      <c r="AF31" s="204">
        <f>SUM(AF27*(1+$H$10))</f>
        <v>18.507600000000004</v>
      </c>
      <c r="AG31" s="202"/>
      <c r="AH31" s="201"/>
      <c r="AI31" s="204">
        <f>SUM(AI27*(1+$H$10))</f>
        <v>19.058800000000002</v>
      </c>
      <c r="AJ31" s="202"/>
      <c r="AK31" s="201"/>
      <c r="AL31" s="204">
        <f>SUM(AL27*(1+$H$10))</f>
        <v>19.6312</v>
      </c>
      <c r="AM31" s="202"/>
      <c r="AN31" s="201"/>
      <c r="AO31" s="204">
        <f>SUM(AO27*(1+$H$10))</f>
        <v>20.224799999999998</v>
      </c>
      <c r="AP31" s="202"/>
      <c r="AQ31" s="201"/>
      <c r="AR31" s="204">
        <f>SUM(AR27*(1+$H$10))</f>
        <v>20.829000000000001</v>
      </c>
      <c r="AS31" s="202"/>
      <c r="AT31" s="201"/>
      <c r="AU31" s="204">
        <f>SUM(AU27*(1+$H$10))</f>
        <v>21.4544</v>
      </c>
      <c r="AV31" s="202"/>
      <c r="AW31" s="201"/>
      <c r="AX31" s="204">
        <f>SUM(AX27*(1+$H$10))</f>
        <v>22.101000000000003</v>
      </c>
      <c r="AY31" s="66"/>
      <c r="AZ31" s="204">
        <f>SUM(AZ27*(1+$H$10))</f>
        <v>22.768800000000002</v>
      </c>
      <c r="BA31" s="27"/>
    </row>
    <row r="32" spans="1:53" ht="9.6" customHeight="1" x14ac:dyDescent="0.25">
      <c r="A32" s="183"/>
      <c r="B32" s="27"/>
      <c r="C32" s="27"/>
      <c r="D32" s="27"/>
      <c r="E32" s="59"/>
      <c r="F32" s="62"/>
      <c r="G32" s="57"/>
      <c r="H32" s="71"/>
      <c r="I32" s="59"/>
      <c r="J32" s="50"/>
      <c r="K32" s="71"/>
      <c r="L32" s="66"/>
      <c r="M32" s="27"/>
      <c r="N32" s="71"/>
      <c r="O32" s="75"/>
      <c r="P32" s="25"/>
      <c r="Q32" s="71"/>
      <c r="R32" s="66"/>
      <c r="S32" s="27"/>
      <c r="T32" s="71"/>
      <c r="U32" s="75"/>
      <c r="V32" s="25"/>
      <c r="W32" s="71"/>
      <c r="X32" s="75"/>
      <c r="Y32" s="25"/>
      <c r="Z32" s="71"/>
      <c r="AA32" s="75"/>
      <c r="AB32" s="25"/>
      <c r="AC32" s="71"/>
      <c r="AD32" s="75"/>
      <c r="AE32" s="25"/>
      <c r="AF32" s="71"/>
      <c r="AG32" s="66"/>
      <c r="AH32" s="27"/>
      <c r="AI32" s="71"/>
      <c r="AJ32" s="66"/>
      <c r="AK32" s="27"/>
      <c r="AL32" s="71"/>
      <c r="AM32" s="66"/>
      <c r="AN32" s="27"/>
      <c r="AO32" s="71"/>
      <c r="AP32" s="66"/>
      <c r="AQ32" s="27"/>
      <c r="AR32" s="71"/>
      <c r="AS32" s="66"/>
      <c r="AT32" s="27"/>
      <c r="AU32" s="71"/>
      <c r="AV32" s="66"/>
      <c r="AW32" s="27"/>
      <c r="AX32" s="71"/>
      <c r="AY32" s="66"/>
      <c r="AZ32" s="71"/>
      <c r="BA32" s="27"/>
    </row>
    <row r="33" spans="1:53" ht="3.6" customHeight="1" x14ac:dyDescent="0.25">
      <c r="A33" s="176"/>
      <c r="B33" s="121"/>
      <c r="C33" s="121"/>
      <c r="D33" s="121"/>
      <c r="E33" s="58"/>
      <c r="F33" s="185"/>
      <c r="G33" s="122"/>
      <c r="H33" s="21"/>
      <c r="I33" s="58"/>
      <c r="J33" s="21"/>
      <c r="K33" s="35"/>
      <c r="L33" s="123"/>
      <c r="M33" s="121"/>
      <c r="N33" s="35"/>
      <c r="O33" s="76"/>
      <c r="P33" s="35"/>
      <c r="Q33" s="35"/>
      <c r="R33" s="123"/>
      <c r="S33" s="121"/>
      <c r="T33" s="35"/>
      <c r="U33" s="76"/>
      <c r="V33" s="35"/>
      <c r="W33" s="35"/>
      <c r="X33" s="76"/>
      <c r="Y33" s="35"/>
      <c r="Z33" s="35"/>
      <c r="AA33" s="76"/>
      <c r="AB33" s="35"/>
      <c r="AC33" s="35"/>
      <c r="AD33" s="76"/>
      <c r="AE33" s="35"/>
      <c r="AF33" s="35"/>
      <c r="AG33" s="123"/>
      <c r="AH33" s="121"/>
      <c r="AI33" s="121"/>
      <c r="AJ33" s="123"/>
      <c r="AK33" s="121"/>
      <c r="AL33" s="121"/>
      <c r="AM33" s="123"/>
      <c r="AN33" s="121"/>
      <c r="AO33" s="121"/>
      <c r="AP33" s="123"/>
      <c r="AQ33" s="121"/>
      <c r="AR33" s="121"/>
      <c r="AS33" s="123"/>
      <c r="AT33" s="121"/>
      <c r="AU33" s="121"/>
      <c r="AV33" s="123"/>
      <c r="AW33" s="121"/>
      <c r="AX33" s="121"/>
      <c r="AY33" s="123"/>
      <c r="AZ33" s="121"/>
      <c r="BA33" s="27"/>
    </row>
    <row r="34" spans="1:53" ht="10.5" customHeight="1" x14ac:dyDescent="0.25">
      <c r="A34" s="332" t="s">
        <v>284</v>
      </c>
      <c r="B34" s="333"/>
      <c r="C34" s="333"/>
      <c r="D34" s="333"/>
      <c r="E34" s="59"/>
      <c r="F34" s="184"/>
      <c r="G34" s="57"/>
      <c r="H34" s="50"/>
      <c r="I34" s="59"/>
      <c r="J34" s="50"/>
      <c r="K34" s="25"/>
      <c r="L34" s="66"/>
      <c r="M34" s="27"/>
      <c r="N34" s="25"/>
      <c r="O34" s="75"/>
      <c r="P34" s="25"/>
      <c r="Q34" s="25"/>
      <c r="R34" s="66"/>
      <c r="S34" s="27"/>
      <c r="T34" s="25"/>
      <c r="U34" s="75"/>
      <c r="V34" s="25"/>
      <c r="W34" s="25"/>
      <c r="X34" s="75"/>
      <c r="Y34" s="25"/>
      <c r="Z34" s="25"/>
      <c r="AA34" s="75"/>
      <c r="AB34" s="25"/>
      <c r="AC34" s="25"/>
      <c r="AD34" s="75"/>
      <c r="AE34" s="25"/>
      <c r="AF34" s="25"/>
      <c r="AG34" s="66"/>
      <c r="AH34" s="27"/>
      <c r="AI34" s="27"/>
      <c r="AJ34" s="66"/>
      <c r="AK34" s="27"/>
      <c r="AL34" s="27"/>
      <c r="AM34" s="66"/>
      <c r="AN34" s="27"/>
      <c r="AO34" s="27"/>
      <c r="AP34" s="66"/>
      <c r="AQ34" s="27"/>
      <c r="AR34" s="27"/>
      <c r="AS34" s="66"/>
      <c r="AT34" s="27"/>
      <c r="AU34" s="27"/>
      <c r="AV34" s="66"/>
      <c r="AW34" s="27"/>
      <c r="AX34" s="27"/>
      <c r="AY34" s="66"/>
      <c r="AZ34" s="27"/>
      <c r="BA34" s="27"/>
    </row>
    <row r="35" spans="1:53" ht="10.199999999999999" customHeight="1" x14ac:dyDescent="0.25">
      <c r="A35" s="332"/>
      <c r="B35" s="333"/>
      <c r="C35" s="333"/>
      <c r="D35" s="333"/>
      <c r="E35" s="59"/>
      <c r="F35" s="184" t="s">
        <v>282</v>
      </c>
      <c r="G35" s="57"/>
      <c r="H35" s="71">
        <v>18.02</v>
      </c>
      <c r="I35" s="59"/>
      <c r="J35" s="50"/>
      <c r="K35" s="71">
        <v>18.559999999999999</v>
      </c>
      <c r="L35" s="66"/>
      <c r="M35" s="27"/>
      <c r="N35" s="71">
        <v>19.12</v>
      </c>
      <c r="O35" s="75"/>
      <c r="P35" s="25"/>
      <c r="Q35" s="71">
        <v>19.690000000000001</v>
      </c>
      <c r="R35" s="66"/>
      <c r="S35" s="27"/>
      <c r="T35" s="71">
        <v>20.28</v>
      </c>
      <c r="U35" s="75"/>
      <c r="V35" s="25"/>
      <c r="W35" s="71">
        <v>20.89</v>
      </c>
      <c r="X35" s="75"/>
      <c r="Y35" s="25"/>
      <c r="Z35" s="71">
        <v>21.52</v>
      </c>
      <c r="AA35" s="75"/>
      <c r="AB35" s="25"/>
      <c r="AC35" s="71">
        <v>22.17</v>
      </c>
      <c r="AD35" s="75"/>
      <c r="AE35" s="25"/>
      <c r="AF35" s="71">
        <v>22.84</v>
      </c>
      <c r="AG35" s="66"/>
      <c r="AH35" s="27"/>
      <c r="AI35" s="71">
        <v>23.53</v>
      </c>
      <c r="AJ35" s="66"/>
      <c r="AK35" s="27"/>
      <c r="AL35" s="71">
        <v>24.24</v>
      </c>
      <c r="AM35" s="66"/>
      <c r="AN35" s="27"/>
      <c r="AO35" s="71">
        <v>24.97</v>
      </c>
      <c r="AP35" s="66"/>
      <c r="AQ35" s="27"/>
      <c r="AR35" s="71">
        <v>25.72</v>
      </c>
      <c r="AS35" s="66"/>
      <c r="AT35" s="27"/>
      <c r="AU35" s="71">
        <v>26.49</v>
      </c>
      <c r="AV35" s="66"/>
      <c r="AW35" s="27"/>
      <c r="AX35" s="71">
        <v>27.28</v>
      </c>
      <c r="AY35" s="66"/>
      <c r="AZ35" s="71">
        <v>28.1</v>
      </c>
      <c r="BA35" s="27"/>
    </row>
    <row r="36" spans="1:53" ht="11.4" customHeight="1" x14ac:dyDescent="0.25">
      <c r="A36" s="57"/>
      <c r="B36" s="178"/>
      <c r="C36" s="178"/>
      <c r="D36" s="178"/>
      <c r="E36" s="59"/>
      <c r="F36" s="184"/>
      <c r="G36" s="57"/>
      <c r="H36" s="71"/>
      <c r="I36" s="59"/>
      <c r="J36" s="50"/>
      <c r="K36" s="71"/>
      <c r="L36" s="66"/>
      <c r="M36" s="27"/>
      <c r="N36" s="71"/>
      <c r="O36" s="75"/>
      <c r="P36" s="25"/>
      <c r="Q36" s="71"/>
      <c r="R36" s="66"/>
      <c r="S36" s="27"/>
      <c r="T36" s="71"/>
      <c r="U36" s="75"/>
      <c r="V36" s="25"/>
      <c r="W36" s="71"/>
      <c r="X36" s="75"/>
      <c r="Y36" s="25"/>
      <c r="Z36" s="71"/>
      <c r="AA36" s="75"/>
      <c r="AB36" s="25"/>
      <c r="AC36" s="71"/>
      <c r="AD36" s="75"/>
      <c r="AE36" s="25"/>
      <c r="AF36" s="71"/>
      <c r="AG36" s="66"/>
      <c r="AH36" s="27"/>
      <c r="AI36" s="71"/>
      <c r="AJ36" s="66"/>
      <c r="AK36" s="27"/>
      <c r="AL36" s="71"/>
      <c r="AM36" s="66"/>
      <c r="AN36" s="27"/>
      <c r="AO36" s="71"/>
      <c r="AP36" s="66"/>
      <c r="AQ36" s="27"/>
      <c r="AR36" s="71"/>
      <c r="AS36" s="66"/>
      <c r="AT36" s="27"/>
      <c r="AU36" s="71"/>
      <c r="AV36" s="66"/>
      <c r="AW36" s="27"/>
      <c r="AX36" s="71"/>
      <c r="AY36" s="66"/>
      <c r="AZ36" s="71"/>
      <c r="BA36" s="27"/>
    </row>
    <row r="37" spans="1:53" ht="3.6" customHeight="1" x14ac:dyDescent="0.25">
      <c r="A37" s="176"/>
      <c r="B37" s="121"/>
      <c r="C37" s="121"/>
      <c r="D37" s="121"/>
      <c r="E37" s="58"/>
      <c r="F37" s="185"/>
      <c r="G37" s="122"/>
      <c r="H37" s="21"/>
      <c r="I37" s="58"/>
      <c r="J37" s="21"/>
      <c r="K37" s="35"/>
      <c r="L37" s="123"/>
      <c r="M37" s="121"/>
      <c r="N37" s="35"/>
      <c r="O37" s="76"/>
      <c r="P37" s="35"/>
      <c r="Q37" s="35"/>
      <c r="R37" s="123"/>
      <c r="S37" s="121"/>
      <c r="T37" s="35"/>
      <c r="U37" s="76"/>
      <c r="V37" s="35"/>
      <c r="W37" s="35"/>
      <c r="X37" s="76"/>
      <c r="Y37" s="35"/>
      <c r="Z37" s="35"/>
      <c r="AA37" s="76"/>
      <c r="AB37" s="35"/>
      <c r="AC37" s="35"/>
      <c r="AD37" s="76"/>
      <c r="AE37" s="35"/>
      <c r="AF37" s="35"/>
      <c r="AG37" s="123"/>
      <c r="AH37" s="121"/>
      <c r="AI37" s="121"/>
      <c r="AJ37" s="123"/>
      <c r="AK37" s="121"/>
      <c r="AL37" s="121"/>
      <c r="AM37" s="123"/>
      <c r="AN37" s="121"/>
      <c r="AO37" s="121"/>
      <c r="AP37" s="123"/>
      <c r="AQ37" s="121"/>
      <c r="AR37" s="121"/>
      <c r="AS37" s="123"/>
      <c r="AT37" s="121"/>
      <c r="AU37" s="121"/>
      <c r="AV37" s="123"/>
      <c r="AW37" s="121"/>
      <c r="AX37" s="121"/>
      <c r="AY37" s="123"/>
      <c r="AZ37" s="121"/>
      <c r="BA37" s="27"/>
    </row>
    <row r="38" spans="1:53" ht="11.4" customHeight="1" x14ac:dyDescent="0.25">
      <c r="A38" s="328" t="s">
        <v>421</v>
      </c>
      <c r="B38" s="329"/>
      <c r="C38" s="330"/>
      <c r="D38" s="330"/>
      <c r="E38" s="331"/>
      <c r="F38" s="207"/>
      <c r="G38" s="199"/>
      <c r="H38" s="206"/>
      <c r="I38" s="205"/>
      <c r="J38" s="206"/>
      <c r="K38" s="49"/>
      <c r="L38" s="202"/>
      <c r="M38" s="201"/>
      <c r="N38" s="49"/>
      <c r="O38" s="78"/>
      <c r="P38" s="49"/>
      <c r="Q38" s="49"/>
      <c r="R38" s="202"/>
      <c r="S38" s="201"/>
      <c r="T38" s="49"/>
      <c r="U38" s="78"/>
      <c r="V38" s="49"/>
      <c r="W38" s="49"/>
      <c r="X38" s="78"/>
      <c r="Y38" s="49"/>
      <c r="Z38" s="49"/>
      <c r="AA38" s="78"/>
      <c r="AB38" s="49"/>
      <c r="AC38" s="49"/>
      <c r="AD38" s="78"/>
      <c r="AE38" s="49"/>
      <c r="AF38" s="49"/>
      <c r="AG38" s="202"/>
      <c r="AH38" s="201"/>
      <c r="AI38" s="201"/>
      <c r="AJ38" s="202"/>
      <c r="AK38" s="201"/>
      <c r="AL38" s="201"/>
      <c r="AM38" s="202"/>
      <c r="AN38" s="201"/>
      <c r="AO38" s="201"/>
      <c r="AP38" s="202"/>
      <c r="AQ38" s="201"/>
      <c r="AR38" s="201"/>
      <c r="AS38" s="202"/>
      <c r="AT38" s="201"/>
      <c r="AU38" s="201"/>
      <c r="AV38" s="202"/>
      <c r="AW38" s="201"/>
      <c r="AX38" s="201"/>
      <c r="AY38" s="66"/>
      <c r="AZ38" s="201"/>
      <c r="BA38" s="27"/>
    </row>
    <row r="39" spans="1:53" ht="12.6" customHeight="1" x14ac:dyDescent="0.25">
      <c r="A39" s="208"/>
      <c r="B39" s="201"/>
      <c r="C39" s="201"/>
      <c r="D39" s="201"/>
      <c r="E39" s="205"/>
      <c r="F39" s="207" t="s">
        <v>282</v>
      </c>
      <c r="G39" s="199"/>
      <c r="H39" s="69">
        <f>SUM(H35*(1+$H$10))</f>
        <v>19.101200000000002</v>
      </c>
      <c r="I39" s="205"/>
      <c r="J39" s="206"/>
      <c r="K39" s="69">
        <f>SUM(K35*(1+$H$10))</f>
        <v>19.6736</v>
      </c>
      <c r="L39" s="202"/>
      <c r="M39" s="201"/>
      <c r="N39" s="69">
        <f>SUM(N35*(1+$H$10))</f>
        <v>20.267200000000003</v>
      </c>
      <c r="O39" s="78"/>
      <c r="P39" s="49"/>
      <c r="Q39" s="69">
        <f>SUM(Q35*(1+$H$10))</f>
        <v>20.871400000000001</v>
      </c>
      <c r="R39" s="202"/>
      <c r="S39" s="201"/>
      <c r="T39" s="69">
        <f>SUM(T35*(1+$H$10))</f>
        <v>21.496800000000004</v>
      </c>
      <c r="U39" s="78"/>
      <c r="V39" s="49"/>
      <c r="W39" s="69">
        <f>SUM(W35*(1+$H$10))</f>
        <v>22.143400000000003</v>
      </c>
      <c r="X39" s="78"/>
      <c r="Y39" s="49"/>
      <c r="Z39" s="69">
        <f>SUM(Z35*(1+$H$10))</f>
        <v>22.811199999999999</v>
      </c>
      <c r="AA39" s="78"/>
      <c r="AB39" s="49"/>
      <c r="AC39" s="69">
        <f>SUM(AC35*(1+$H$10))</f>
        <v>23.500200000000003</v>
      </c>
      <c r="AD39" s="78"/>
      <c r="AE39" s="49"/>
      <c r="AF39" s="69">
        <f>SUM(AF35*(1+$H$10))</f>
        <v>24.2104</v>
      </c>
      <c r="AG39" s="202"/>
      <c r="AH39" s="201"/>
      <c r="AI39" s="69">
        <f>SUM(AI35*(1+$H$10))</f>
        <v>24.941800000000004</v>
      </c>
      <c r="AJ39" s="202"/>
      <c r="AK39" s="201"/>
      <c r="AL39" s="69">
        <f>SUM(AL35*(1+$H$10))</f>
        <v>25.694399999999998</v>
      </c>
      <c r="AM39" s="202"/>
      <c r="AN39" s="201"/>
      <c r="AO39" s="69">
        <f>SUM(AO35*(1+$H$10))</f>
        <v>26.4682</v>
      </c>
      <c r="AP39" s="202"/>
      <c r="AQ39" s="201"/>
      <c r="AR39" s="69">
        <f>SUM(AR35*(1+$H$10))</f>
        <v>27.263200000000001</v>
      </c>
      <c r="AS39" s="202"/>
      <c r="AT39" s="201"/>
      <c r="AU39" s="69">
        <f>SUM(AU35*(1+$H$10))</f>
        <v>28.0794</v>
      </c>
      <c r="AV39" s="202"/>
      <c r="AW39" s="201"/>
      <c r="AX39" s="69">
        <f>SUM(AX35*(1+$H$10))</f>
        <v>28.916800000000002</v>
      </c>
      <c r="AY39" s="66"/>
      <c r="AZ39" s="69">
        <f>SUM(AZ35*(1+$H$10))</f>
        <v>29.786000000000001</v>
      </c>
      <c r="BA39" s="27"/>
    </row>
    <row r="40" spans="1:53" ht="9" customHeight="1" x14ac:dyDescent="0.25">
      <c r="A40" s="208"/>
      <c r="B40" s="201"/>
      <c r="C40" s="201"/>
      <c r="D40" s="201"/>
      <c r="E40" s="205"/>
      <c r="F40" s="207"/>
      <c r="G40" s="199"/>
      <c r="H40" s="69"/>
      <c r="I40" s="205"/>
      <c r="J40" s="206"/>
      <c r="K40" s="69"/>
      <c r="L40" s="202"/>
      <c r="M40" s="201"/>
      <c r="N40" s="69"/>
      <c r="O40" s="78"/>
      <c r="P40" s="49"/>
      <c r="Q40" s="69"/>
      <c r="R40" s="202"/>
      <c r="S40" s="201"/>
      <c r="T40" s="69"/>
      <c r="U40" s="78"/>
      <c r="V40" s="49"/>
      <c r="W40" s="69"/>
      <c r="X40" s="78"/>
      <c r="Y40" s="49"/>
      <c r="Z40" s="69"/>
      <c r="AA40" s="78"/>
      <c r="AB40" s="49"/>
      <c r="AC40" s="69"/>
      <c r="AD40" s="78"/>
      <c r="AE40" s="49"/>
      <c r="AF40" s="69"/>
      <c r="AG40" s="202"/>
      <c r="AH40" s="201"/>
      <c r="AI40" s="69"/>
      <c r="AJ40" s="202"/>
      <c r="AK40" s="201"/>
      <c r="AL40" s="69"/>
      <c r="AM40" s="202"/>
      <c r="AN40" s="201"/>
      <c r="AO40" s="69"/>
      <c r="AP40" s="202"/>
      <c r="AQ40" s="201"/>
      <c r="AR40" s="69"/>
      <c r="AS40" s="202"/>
      <c r="AT40" s="201"/>
      <c r="AU40" s="69"/>
      <c r="AV40" s="202"/>
      <c r="AW40" s="201"/>
      <c r="AX40" s="69"/>
      <c r="AY40" s="66"/>
      <c r="AZ40" s="69"/>
      <c r="BA40" s="27"/>
    </row>
    <row r="41" spans="1:53" ht="3.6" customHeight="1" x14ac:dyDescent="0.25">
      <c r="A41" s="176"/>
      <c r="B41" s="121"/>
      <c r="C41" s="121"/>
      <c r="D41" s="121"/>
      <c r="E41" s="58"/>
      <c r="F41" s="185"/>
      <c r="G41" s="122"/>
      <c r="H41" s="209"/>
      <c r="I41" s="58"/>
      <c r="J41" s="21"/>
      <c r="K41" s="209"/>
      <c r="L41" s="123"/>
      <c r="M41" s="121"/>
      <c r="N41" s="209"/>
      <c r="O41" s="76"/>
      <c r="P41" s="35"/>
      <c r="Q41" s="209"/>
      <c r="R41" s="123"/>
      <c r="S41" s="121"/>
      <c r="T41" s="209"/>
      <c r="U41" s="76"/>
      <c r="V41" s="35"/>
      <c r="W41" s="209"/>
      <c r="X41" s="76"/>
      <c r="Y41" s="35"/>
      <c r="Z41" s="209"/>
      <c r="AA41" s="76"/>
      <c r="AB41" s="35"/>
      <c r="AC41" s="209"/>
      <c r="AD41" s="76"/>
      <c r="AE41" s="35"/>
      <c r="AF41" s="209"/>
      <c r="AG41" s="123"/>
      <c r="AH41" s="121"/>
      <c r="AI41" s="209"/>
      <c r="AJ41" s="123"/>
      <c r="AK41" s="121"/>
      <c r="AL41" s="209"/>
      <c r="AM41" s="123"/>
      <c r="AN41" s="121"/>
      <c r="AO41" s="209"/>
      <c r="AP41" s="123"/>
      <c r="AQ41" s="121"/>
      <c r="AR41" s="209"/>
      <c r="AS41" s="123"/>
      <c r="AT41" s="121"/>
      <c r="AU41" s="209"/>
      <c r="AV41" s="123"/>
      <c r="AW41" s="121"/>
      <c r="AX41" s="209"/>
      <c r="AY41" s="123"/>
      <c r="AZ41" s="209"/>
      <c r="BA41" s="27"/>
    </row>
    <row r="42" spans="1:53" ht="12.6" customHeight="1" x14ac:dyDescent="0.25">
      <c r="A42" s="332" t="s">
        <v>422</v>
      </c>
      <c r="B42" s="333"/>
      <c r="C42" s="333"/>
      <c r="D42" s="333"/>
      <c r="E42" s="59"/>
      <c r="F42" s="184"/>
      <c r="G42" s="57"/>
      <c r="H42" s="67"/>
      <c r="I42" s="59"/>
      <c r="J42" s="50"/>
      <c r="K42" s="67"/>
      <c r="L42" s="66"/>
      <c r="M42" s="27"/>
      <c r="N42" s="67"/>
      <c r="O42" s="75"/>
      <c r="P42" s="25"/>
      <c r="Q42" s="67"/>
      <c r="R42" s="66"/>
      <c r="S42" s="27"/>
      <c r="T42" s="67"/>
      <c r="U42" s="75"/>
      <c r="V42" s="25"/>
      <c r="W42" s="67"/>
      <c r="X42" s="75"/>
      <c r="Y42" s="25"/>
      <c r="Z42" s="67"/>
      <c r="AA42" s="75"/>
      <c r="AB42" s="25"/>
      <c r="AC42" s="67"/>
      <c r="AD42" s="75"/>
      <c r="AE42" s="25"/>
      <c r="AF42" s="67"/>
      <c r="AG42" s="66"/>
      <c r="AH42" s="27"/>
      <c r="AI42" s="67"/>
      <c r="AJ42" s="66"/>
      <c r="AK42" s="27"/>
      <c r="AL42" s="67"/>
      <c r="AM42" s="66"/>
      <c r="AN42" s="27"/>
      <c r="AO42" s="67"/>
      <c r="AP42" s="66"/>
      <c r="AQ42" s="27"/>
      <c r="AR42" s="67"/>
      <c r="AS42" s="66"/>
      <c r="AT42" s="27"/>
      <c r="AU42" s="67"/>
      <c r="AV42" s="66"/>
      <c r="AW42" s="27"/>
      <c r="AX42" s="67"/>
      <c r="AY42" s="66"/>
      <c r="AZ42" s="67"/>
      <c r="BA42" s="27"/>
    </row>
    <row r="43" spans="1:53" ht="3.6" customHeight="1" x14ac:dyDescent="0.25">
      <c r="A43" s="176"/>
      <c r="B43" s="121"/>
      <c r="C43" s="121"/>
      <c r="D43" s="121"/>
      <c r="E43" s="58"/>
      <c r="F43" s="185"/>
      <c r="G43" s="122"/>
      <c r="H43" s="209"/>
      <c r="I43" s="58"/>
      <c r="J43" s="21"/>
      <c r="K43" s="209"/>
      <c r="L43" s="123"/>
      <c r="M43" s="121"/>
      <c r="N43" s="209"/>
      <c r="O43" s="76"/>
      <c r="P43" s="35"/>
      <c r="Q43" s="209"/>
      <c r="R43" s="123"/>
      <c r="S43" s="121"/>
      <c r="T43" s="209"/>
      <c r="U43" s="76"/>
      <c r="V43" s="35"/>
      <c r="W43" s="209"/>
      <c r="X43" s="76"/>
      <c r="Y43" s="35"/>
      <c r="Z43" s="209"/>
      <c r="AA43" s="76"/>
      <c r="AB43" s="35"/>
      <c r="AC43" s="209"/>
      <c r="AD43" s="76"/>
      <c r="AE43" s="35"/>
      <c r="AF43" s="209"/>
      <c r="AG43" s="123"/>
      <c r="AH43" s="121"/>
      <c r="AI43" s="209"/>
      <c r="AJ43" s="123"/>
      <c r="AK43" s="121"/>
      <c r="AL43" s="209"/>
      <c r="AM43" s="123"/>
      <c r="AN43" s="121"/>
      <c r="AO43" s="209"/>
      <c r="AP43" s="123"/>
      <c r="AQ43" s="121"/>
      <c r="AR43" s="209"/>
      <c r="AS43" s="123"/>
      <c r="AT43" s="121"/>
      <c r="AU43" s="209"/>
      <c r="AV43" s="123"/>
      <c r="AW43" s="121"/>
      <c r="AX43" s="209"/>
      <c r="AY43" s="123"/>
      <c r="AZ43" s="209"/>
      <c r="BA43" s="27"/>
    </row>
    <row r="44" spans="1:53" ht="10.199999999999999" customHeight="1" x14ac:dyDescent="0.25">
      <c r="A44" s="332" t="s">
        <v>285</v>
      </c>
      <c r="B44" s="333"/>
      <c r="C44" s="333"/>
      <c r="D44" s="333"/>
      <c r="E44" s="59"/>
      <c r="F44" s="184" t="s">
        <v>286</v>
      </c>
      <c r="G44" s="57"/>
      <c r="H44" s="71">
        <v>15.16</v>
      </c>
      <c r="I44" s="59"/>
      <c r="J44" s="50"/>
      <c r="K44" s="71">
        <v>15.61</v>
      </c>
      <c r="L44" s="66"/>
      <c r="M44" s="27"/>
      <c r="N44" s="71">
        <v>16.079999999999998</v>
      </c>
      <c r="O44" s="75"/>
      <c r="P44" s="25"/>
      <c r="Q44" s="71">
        <v>16.559999999999999</v>
      </c>
      <c r="R44" s="66"/>
      <c r="S44" s="27"/>
      <c r="T44" s="71">
        <v>17.059999999999999</v>
      </c>
      <c r="U44" s="75"/>
      <c r="V44" s="25"/>
      <c r="W44" s="71">
        <v>17.57</v>
      </c>
      <c r="X44" s="75"/>
      <c r="Y44" s="25"/>
      <c r="Z44" s="71">
        <v>18.100000000000001</v>
      </c>
      <c r="AA44" s="75"/>
      <c r="AB44" s="25"/>
      <c r="AC44" s="71">
        <v>18.64</v>
      </c>
      <c r="AD44" s="75"/>
      <c r="AE44" s="25"/>
      <c r="AF44" s="71">
        <v>19.2</v>
      </c>
      <c r="AG44" s="66"/>
      <c r="AH44" s="27"/>
      <c r="AI44" s="71">
        <v>19.78</v>
      </c>
      <c r="AJ44" s="66"/>
      <c r="AK44" s="27"/>
      <c r="AL44" s="71">
        <v>20.37</v>
      </c>
      <c r="AM44" s="66"/>
      <c r="AN44" s="27"/>
      <c r="AO44" s="71">
        <v>20.98</v>
      </c>
      <c r="AP44" s="66"/>
      <c r="AQ44" s="27"/>
      <c r="AR44" s="71">
        <v>21.61</v>
      </c>
      <c r="AS44" s="66"/>
      <c r="AT44" s="27"/>
      <c r="AU44" s="71">
        <v>22.26</v>
      </c>
      <c r="AV44" s="66"/>
      <c r="AW44" s="27"/>
      <c r="AX44" s="71">
        <v>22.93</v>
      </c>
      <c r="AY44" s="66"/>
      <c r="AZ44" s="71">
        <v>23.62</v>
      </c>
      <c r="BA44" s="27"/>
    </row>
    <row r="45" spans="1:53" ht="4.2" customHeight="1" x14ac:dyDescent="0.25">
      <c r="A45" s="183"/>
      <c r="B45" s="27"/>
      <c r="C45" s="27"/>
      <c r="D45" s="27"/>
      <c r="E45" s="59"/>
      <c r="F45" s="184"/>
      <c r="G45" s="57"/>
      <c r="H45" s="50"/>
      <c r="I45" s="59"/>
      <c r="J45" s="50"/>
      <c r="K45" s="25"/>
      <c r="L45" s="66"/>
      <c r="M45" s="27"/>
      <c r="N45" s="25"/>
      <c r="O45" s="75"/>
      <c r="P45" s="25"/>
      <c r="Q45" s="25"/>
      <c r="R45" s="66"/>
      <c r="S45" s="27"/>
      <c r="T45" s="25"/>
      <c r="U45" s="75"/>
      <c r="V45" s="25"/>
      <c r="W45" s="27"/>
      <c r="X45" s="66"/>
      <c r="Y45" s="27"/>
      <c r="Z45" s="25"/>
      <c r="AA45" s="75"/>
      <c r="AB45" s="25"/>
      <c r="AC45" s="25"/>
      <c r="AD45" s="75"/>
      <c r="AE45" s="25"/>
      <c r="AF45" s="25"/>
      <c r="AG45" s="66"/>
      <c r="AH45" s="27"/>
      <c r="AI45" s="27"/>
      <c r="AJ45" s="66"/>
      <c r="AK45" s="27"/>
      <c r="AL45" s="27"/>
      <c r="AM45" s="66"/>
      <c r="AN45" s="27"/>
      <c r="AO45" s="27"/>
      <c r="AP45" s="66"/>
      <c r="AQ45" s="27"/>
      <c r="AR45" s="27"/>
      <c r="AS45" s="66"/>
      <c r="AT45" s="27"/>
      <c r="AU45" s="27"/>
      <c r="AV45" s="66"/>
      <c r="AW45" s="27"/>
      <c r="AX45" s="27"/>
      <c r="AY45" s="66"/>
      <c r="AZ45" s="27"/>
      <c r="BA45" s="27"/>
    </row>
    <row r="46" spans="1:53" ht="10.199999999999999" customHeight="1" x14ac:dyDescent="0.25">
      <c r="A46" s="343"/>
      <c r="B46" s="279"/>
      <c r="C46" s="279"/>
      <c r="D46" s="279"/>
      <c r="E46" s="59"/>
      <c r="F46" s="184" t="s">
        <v>287</v>
      </c>
      <c r="G46" s="57"/>
      <c r="H46" s="71" t="s">
        <v>280</v>
      </c>
      <c r="I46" s="59"/>
      <c r="J46" s="50"/>
      <c r="K46" s="71" t="s">
        <v>280</v>
      </c>
      <c r="L46" s="66"/>
      <c r="M46" s="27"/>
      <c r="N46" s="71" t="s">
        <v>280</v>
      </c>
      <c r="O46" s="75"/>
      <c r="P46" s="25"/>
      <c r="Q46" s="71" t="s">
        <v>280</v>
      </c>
      <c r="R46" s="66"/>
      <c r="S46" s="27"/>
      <c r="T46" s="71" t="s">
        <v>280</v>
      </c>
      <c r="U46" s="75"/>
      <c r="V46" s="25"/>
      <c r="W46" s="71" t="s">
        <v>280</v>
      </c>
      <c r="X46" s="75"/>
      <c r="Y46" s="25"/>
      <c r="Z46" s="71" t="s">
        <v>280</v>
      </c>
      <c r="AA46" s="75"/>
      <c r="AB46" s="25"/>
      <c r="AC46" s="71" t="s">
        <v>280</v>
      </c>
      <c r="AD46" s="75"/>
      <c r="AE46" s="25"/>
      <c r="AF46" s="71" t="s">
        <v>280</v>
      </c>
      <c r="AG46" s="66"/>
      <c r="AH46" s="27"/>
      <c r="AI46" s="71" t="s">
        <v>280</v>
      </c>
      <c r="AJ46" s="66"/>
      <c r="AK46" s="27"/>
      <c r="AL46" s="71" t="s">
        <v>280</v>
      </c>
      <c r="AM46" s="66"/>
      <c r="AN46" s="27"/>
      <c r="AO46" s="71" t="s">
        <v>280</v>
      </c>
      <c r="AP46" s="66"/>
      <c r="AQ46" s="27"/>
      <c r="AR46" s="71" t="s">
        <v>280</v>
      </c>
      <c r="AS46" s="66"/>
      <c r="AT46" s="27"/>
      <c r="AU46" s="71" t="s">
        <v>280</v>
      </c>
      <c r="AV46" s="66"/>
      <c r="AW46" s="27"/>
      <c r="AX46" s="71" t="s">
        <v>280</v>
      </c>
      <c r="AY46" s="66"/>
      <c r="AZ46" s="71" t="s">
        <v>280</v>
      </c>
      <c r="BA46" s="27"/>
    </row>
    <row r="47" spans="1:53" ht="4.2" customHeight="1" x14ac:dyDescent="0.25">
      <c r="A47" s="183"/>
      <c r="B47" s="27"/>
      <c r="C47" s="27"/>
      <c r="D47" s="27"/>
      <c r="E47" s="66"/>
      <c r="F47" s="61"/>
      <c r="G47" s="183"/>
      <c r="H47" s="27"/>
      <c r="I47" s="66"/>
      <c r="J47" s="27"/>
      <c r="K47" s="27"/>
      <c r="L47" s="66"/>
      <c r="M47" s="27"/>
      <c r="N47" s="27"/>
      <c r="O47" s="66"/>
      <c r="P47" s="27"/>
      <c r="Q47" s="27"/>
      <c r="R47" s="66"/>
      <c r="S47" s="27"/>
      <c r="T47" s="27"/>
      <c r="U47" s="66"/>
      <c r="V47" s="27"/>
      <c r="W47" s="27"/>
      <c r="X47" s="66"/>
      <c r="Y47" s="27"/>
      <c r="Z47" s="27"/>
      <c r="AA47" s="66"/>
      <c r="AB47" s="27"/>
      <c r="AC47" s="27"/>
      <c r="AD47" s="66"/>
      <c r="AE47" s="27"/>
      <c r="AF47" s="27"/>
      <c r="AG47" s="66"/>
      <c r="AH47" s="27"/>
      <c r="AI47" s="27"/>
      <c r="AJ47" s="66"/>
      <c r="AK47" s="27"/>
      <c r="AL47" s="27"/>
      <c r="AM47" s="66"/>
      <c r="AN47" s="27"/>
      <c r="AO47" s="27"/>
      <c r="AP47" s="66"/>
      <c r="AQ47" s="27"/>
      <c r="AR47" s="27"/>
      <c r="AS47" s="66"/>
      <c r="AT47" s="27"/>
      <c r="AU47" s="27"/>
      <c r="AV47" s="66"/>
      <c r="AW47" s="27"/>
      <c r="AX47" s="27"/>
      <c r="AY47" s="66"/>
      <c r="AZ47" s="27"/>
      <c r="BA47" s="27"/>
    </row>
    <row r="48" spans="1:53" ht="10.199999999999999" customHeight="1" x14ac:dyDescent="0.25">
      <c r="A48" s="343"/>
      <c r="B48" s="279"/>
      <c r="C48" s="279"/>
      <c r="D48" s="279"/>
      <c r="E48" s="59"/>
      <c r="F48" s="184" t="s">
        <v>288</v>
      </c>
      <c r="G48" s="57"/>
      <c r="H48" s="71" t="s">
        <v>280</v>
      </c>
      <c r="I48" s="59"/>
      <c r="J48" s="50"/>
      <c r="K48" s="71" t="s">
        <v>280</v>
      </c>
      <c r="L48" s="66"/>
      <c r="M48" s="27"/>
      <c r="N48" s="71" t="s">
        <v>280</v>
      </c>
      <c r="O48" s="75"/>
      <c r="P48" s="25"/>
      <c r="Q48" s="71" t="s">
        <v>280</v>
      </c>
      <c r="R48" s="66"/>
      <c r="S48" s="27"/>
      <c r="T48" s="71" t="s">
        <v>280</v>
      </c>
      <c r="U48" s="75"/>
      <c r="V48" s="25"/>
      <c r="W48" s="71" t="s">
        <v>280</v>
      </c>
      <c r="X48" s="75"/>
      <c r="Y48" s="25"/>
      <c r="Z48" s="71" t="s">
        <v>280</v>
      </c>
      <c r="AA48" s="75"/>
      <c r="AB48" s="25"/>
      <c r="AC48" s="71" t="s">
        <v>280</v>
      </c>
      <c r="AD48" s="75"/>
      <c r="AE48" s="25"/>
      <c r="AF48" s="71" t="s">
        <v>280</v>
      </c>
      <c r="AG48" s="66"/>
      <c r="AH48" s="27"/>
      <c r="AI48" s="71" t="s">
        <v>280</v>
      </c>
      <c r="AJ48" s="66"/>
      <c r="AK48" s="27"/>
      <c r="AL48" s="71" t="s">
        <v>280</v>
      </c>
      <c r="AM48" s="66"/>
      <c r="AN48" s="27"/>
      <c r="AO48" s="71" t="s">
        <v>280</v>
      </c>
      <c r="AP48" s="66"/>
      <c r="AQ48" s="27"/>
      <c r="AR48" s="71" t="s">
        <v>280</v>
      </c>
      <c r="AS48" s="66"/>
      <c r="AT48" s="27"/>
      <c r="AU48" s="71" t="s">
        <v>280</v>
      </c>
      <c r="AV48" s="66"/>
      <c r="AW48" s="27"/>
      <c r="AX48" s="71" t="s">
        <v>280</v>
      </c>
      <c r="AY48" s="66"/>
      <c r="AZ48" s="71" t="s">
        <v>280</v>
      </c>
      <c r="BA48" s="27"/>
    </row>
    <row r="49" spans="1:53" ht="10.199999999999999" customHeight="1" x14ac:dyDescent="0.25">
      <c r="A49" s="183"/>
      <c r="B49" s="27"/>
      <c r="C49" s="27"/>
      <c r="D49" s="27"/>
      <c r="E49" s="66"/>
      <c r="F49" s="61"/>
      <c r="G49" s="183"/>
      <c r="H49" s="27"/>
      <c r="I49" s="66"/>
      <c r="J49" s="27"/>
      <c r="K49" s="27"/>
      <c r="L49" s="66"/>
      <c r="M49" s="27"/>
      <c r="N49" s="27"/>
      <c r="O49" s="66"/>
      <c r="P49" s="27"/>
      <c r="Q49" s="27"/>
      <c r="R49" s="66"/>
      <c r="S49" s="27"/>
      <c r="T49" s="27"/>
      <c r="U49" s="66"/>
      <c r="V49" s="27"/>
      <c r="W49" s="27"/>
      <c r="X49" s="66"/>
      <c r="Y49" s="27"/>
      <c r="Z49" s="27"/>
      <c r="AA49" s="66"/>
      <c r="AB49" s="27"/>
      <c r="AC49" s="27"/>
      <c r="AD49" s="66"/>
      <c r="AE49" s="27"/>
      <c r="AF49" s="27"/>
      <c r="AG49" s="66"/>
      <c r="AH49" s="27"/>
      <c r="AI49" s="27"/>
      <c r="AJ49" s="66"/>
      <c r="AK49" s="27"/>
      <c r="AL49" s="27"/>
      <c r="AM49" s="66"/>
      <c r="AN49" s="27"/>
      <c r="AO49" s="27"/>
      <c r="AP49" s="66"/>
      <c r="AQ49" s="27"/>
      <c r="AR49" s="27"/>
      <c r="AS49" s="66"/>
      <c r="AT49" s="27"/>
      <c r="AU49" s="27"/>
      <c r="AV49" s="66"/>
      <c r="AW49" s="27"/>
      <c r="AX49" s="27"/>
      <c r="AY49" s="66"/>
      <c r="AZ49" s="27"/>
      <c r="BA49" s="27"/>
    </row>
    <row r="50" spans="1:53" ht="4.2" customHeight="1" x14ac:dyDescent="0.25">
      <c r="A50" s="210"/>
      <c r="B50" s="121"/>
      <c r="C50" s="121"/>
      <c r="D50" s="121"/>
      <c r="E50" s="58"/>
      <c r="F50" s="185"/>
      <c r="G50" s="122"/>
      <c r="H50" s="21"/>
      <c r="I50" s="58"/>
      <c r="J50" s="21"/>
      <c r="K50" s="35"/>
      <c r="L50" s="123"/>
      <c r="M50" s="121"/>
      <c r="N50" s="35"/>
      <c r="O50" s="76"/>
      <c r="P50" s="35"/>
      <c r="Q50" s="35"/>
      <c r="R50" s="123"/>
      <c r="S50" s="121"/>
      <c r="T50" s="35"/>
      <c r="U50" s="76"/>
      <c r="V50" s="35"/>
      <c r="W50" s="35"/>
      <c r="X50" s="76"/>
      <c r="Y50" s="35"/>
      <c r="Z50" s="35"/>
      <c r="AA50" s="76"/>
      <c r="AB50" s="35"/>
      <c r="AC50" s="35"/>
      <c r="AD50" s="76"/>
      <c r="AE50" s="35"/>
      <c r="AF50" s="35"/>
      <c r="AG50" s="123"/>
      <c r="AH50" s="121"/>
      <c r="AI50" s="121"/>
      <c r="AJ50" s="123"/>
      <c r="AK50" s="121"/>
      <c r="AL50" s="121"/>
      <c r="AM50" s="123"/>
      <c r="AN50" s="121"/>
      <c r="AO50" s="121"/>
      <c r="AP50" s="123"/>
      <c r="AQ50" s="121"/>
      <c r="AR50" s="121"/>
      <c r="AS50" s="123"/>
      <c r="AT50" s="121"/>
      <c r="AU50" s="121"/>
      <c r="AV50" s="123"/>
      <c r="AW50" s="121"/>
      <c r="AX50" s="121"/>
      <c r="AY50" s="123"/>
      <c r="AZ50" s="121"/>
      <c r="BA50" s="27"/>
    </row>
    <row r="51" spans="1:53" ht="10.199999999999999" customHeight="1" x14ac:dyDescent="0.25">
      <c r="A51" s="328" t="s">
        <v>293</v>
      </c>
      <c r="B51" s="329"/>
      <c r="C51" s="330"/>
      <c r="D51" s="330"/>
      <c r="E51" s="331"/>
      <c r="F51" s="61"/>
      <c r="G51" s="183"/>
      <c r="H51" s="27"/>
      <c r="I51" s="66"/>
      <c r="J51" s="27"/>
      <c r="K51" s="27"/>
      <c r="L51" s="66"/>
      <c r="M51" s="27"/>
      <c r="N51" s="27"/>
      <c r="O51" s="66"/>
      <c r="P51" s="27"/>
      <c r="Q51" s="27"/>
      <c r="R51" s="66"/>
      <c r="S51" s="27"/>
      <c r="T51" s="27"/>
      <c r="U51" s="66"/>
      <c r="V51" s="27"/>
      <c r="W51" s="27"/>
      <c r="X51" s="66"/>
      <c r="Y51" s="27"/>
      <c r="Z51" s="27"/>
      <c r="AA51" s="66"/>
      <c r="AB51" s="27"/>
      <c r="AC51" s="27"/>
      <c r="AD51" s="66"/>
      <c r="AE51" s="27"/>
      <c r="AF51" s="27"/>
      <c r="AG51" s="66"/>
      <c r="AH51" s="27"/>
      <c r="AI51" s="27"/>
      <c r="AJ51" s="66"/>
      <c r="AK51" s="27"/>
      <c r="AL51" s="27"/>
      <c r="AM51" s="66"/>
      <c r="AN51" s="27"/>
      <c r="AO51" s="27"/>
      <c r="AP51" s="66"/>
      <c r="AQ51" s="27"/>
      <c r="AR51" s="27"/>
      <c r="AS51" s="66"/>
      <c r="AT51" s="27"/>
      <c r="AU51" s="27"/>
      <c r="AV51" s="66"/>
      <c r="AW51" s="27"/>
      <c r="AX51" s="27"/>
      <c r="AY51" s="66"/>
      <c r="AZ51" s="27"/>
      <c r="BA51" s="27"/>
    </row>
    <row r="52" spans="1:53" ht="4.2" customHeight="1" x14ac:dyDescent="0.25">
      <c r="A52" s="183"/>
      <c r="B52" s="27"/>
      <c r="C52" s="27"/>
      <c r="D52" s="27"/>
      <c r="E52" s="59"/>
      <c r="F52" s="184"/>
      <c r="G52" s="57"/>
      <c r="H52" s="50"/>
      <c r="I52" s="59"/>
      <c r="J52" s="50"/>
      <c r="K52" s="25"/>
      <c r="L52" s="66"/>
      <c r="M52" s="27"/>
      <c r="N52" s="25"/>
      <c r="O52" s="75"/>
      <c r="P52" s="25"/>
      <c r="Q52" s="25"/>
      <c r="R52" s="66"/>
      <c r="S52" s="27"/>
      <c r="T52" s="25"/>
      <c r="U52" s="75"/>
      <c r="V52" s="25"/>
      <c r="W52" s="25"/>
      <c r="X52" s="75"/>
      <c r="Y52" s="25"/>
      <c r="Z52" s="25"/>
      <c r="AA52" s="75"/>
      <c r="AB52" s="25"/>
      <c r="AC52" s="25"/>
      <c r="AD52" s="75"/>
      <c r="AE52" s="25"/>
      <c r="AF52" s="25"/>
      <c r="AG52" s="66"/>
      <c r="AH52" s="27"/>
      <c r="AI52" s="27"/>
      <c r="AJ52" s="66"/>
      <c r="AK52" s="27"/>
      <c r="AL52" s="27"/>
      <c r="AM52" s="66"/>
      <c r="AN52" s="27"/>
      <c r="AO52" s="27"/>
      <c r="AP52" s="66"/>
      <c r="AQ52" s="27"/>
      <c r="AR52" s="27"/>
      <c r="AS52" s="66"/>
      <c r="AT52" s="27"/>
      <c r="AU52" s="27"/>
      <c r="AV52" s="66"/>
      <c r="AW52" s="27"/>
      <c r="AX52" s="27"/>
      <c r="AY52" s="66"/>
      <c r="AZ52" s="27"/>
      <c r="BA52" s="27"/>
    </row>
    <row r="53" spans="1:53" ht="10.199999999999999" customHeight="1" x14ac:dyDescent="0.25">
      <c r="A53" s="183"/>
      <c r="B53" s="27"/>
      <c r="C53" s="27"/>
      <c r="D53" s="27"/>
      <c r="E53" s="66"/>
      <c r="F53" s="207" t="s">
        <v>286</v>
      </c>
      <c r="G53" s="208"/>
      <c r="H53" s="204">
        <f>SUM(H44*(1+$H$10))</f>
        <v>16.069600000000001</v>
      </c>
      <c r="I53" s="205"/>
      <c r="J53" s="206"/>
      <c r="K53" s="204">
        <f>SUM(K44*(1+$H$10))</f>
        <v>16.546600000000002</v>
      </c>
      <c r="L53" s="202"/>
      <c r="M53" s="201"/>
      <c r="N53" s="204">
        <f>SUM(N44*(1+$H$10))</f>
        <v>17.044799999999999</v>
      </c>
      <c r="O53" s="78"/>
      <c r="P53" s="49"/>
      <c r="Q53" s="204">
        <f>SUM(Q44*(1+$H$10))</f>
        <v>17.553599999999999</v>
      </c>
      <c r="R53" s="202"/>
      <c r="S53" s="201"/>
      <c r="T53" s="204">
        <f>SUM(T44*(1+$H$10))</f>
        <v>18.083600000000001</v>
      </c>
      <c r="U53" s="78"/>
      <c r="V53" s="49"/>
      <c r="W53" s="204">
        <f>SUM(W44*(1+$H$10))</f>
        <v>18.624200000000002</v>
      </c>
      <c r="X53" s="78"/>
      <c r="Y53" s="49"/>
      <c r="Z53" s="204">
        <f>SUM(Z44*(1+$H$10))</f>
        <v>19.186000000000003</v>
      </c>
      <c r="AA53" s="78"/>
      <c r="AB53" s="49"/>
      <c r="AC53" s="204">
        <f>SUM(AC44*(1+$H$10))</f>
        <v>19.758400000000002</v>
      </c>
      <c r="AD53" s="78"/>
      <c r="AE53" s="49"/>
      <c r="AF53" s="204">
        <f>SUM(AF44*(1+$H$10))</f>
        <v>20.352</v>
      </c>
      <c r="AG53" s="202"/>
      <c r="AH53" s="201"/>
      <c r="AI53" s="204">
        <f>SUM(AI44*(1+$H$10))</f>
        <v>20.966800000000003</v>
      </c>
      <c r="AJ53" s="202"/>
      <c r="AK53" s="201"/>
      <c r="AL53" s="204">
        <f>SUM(AL44*(1+$H$10))</f>
        <v>21.592200000000002</v>
      </c>
      <c r="AM53" s="202"/>
      <c r="AN53" s="201"/>
      <c r="AO53" s="204">
        <f>SUM(AO44*(1+$H$10))</f>
        <v>22.238800000000001</v>
      </c>
      <c r="AP53" s="202"/>
      <c r="AQ53" s="201"/>
      <c r="AR53" s="204">
        <f>SUM(AR44*(1+$H$10))</f>
        <v>22.906600000000001</v>
      </c>
      <c r="AS53" s="202"/>
      <c r="AT53" s="201"/>
      <c r="AU53" s="204">
        <f>SUM(AU44*(1+$H$10))</f>
        <v>23.595600000000005</v>
      </c>
      <c r="AV53" s="202"/>
      <c r="AW53" s="201"/>
      <c r="AX53" s="204">
        <f>SUM(AX44*(1+$H$10))</f>
        <v>24.305800000000001</v>
      </c>
      <c r="AY53" s="66"/>
      <c r="AZ53" s="204">
        <f>SUM(AZ44*(1+$H$10))</f>
        <v>25.037200000000002</v>
      </c>
      <c r="BA53" s="27"/>
    </row>
    <row r="54" spans="1:53" ht="4.2" customHeight="1" x14ac:dyDescent="0.25">
      <c r="A54" s="183"/>
      <c r="B54" s="27"/>
      <c r="C54" s="27"/>
      <c r="D54" s="27"/>
      <c r="E54" s="59"/>
      <c r="F54" s="207"/>
      <c r="G54" s="199"/>
      <c r="H54" s="206"/>
      <c r="I54" s="205"/>
      <c r="J54" s="206"/>
      <c r="K54" s="49"/>
      <c r="L54" s="202"/>
      <c r="M54" s="201"/>
      <c r="N54" s="49"/>
      <c r="O54" s="78"/>
      <c r="P54" s="49"/>
      <c r="Q54" s="49"/>
      <c r="R54" s="202"/>
      <c r="S54" s="201"/>
      <c r="T54" s="49"/>
      <c r="U54" s="78"/>
      <c r="V54" s="49"/>
      <c r="W54" s="201"/>
      <c r="X54" s="202"/>
      <c r="Y54" s="201"/>
      <c r="Z54" s="49"/>
      <c r="AA54" s="78"/>
      <c r="AB54" s="49"/>
      <c r="AC54" s="49"/>
      <c r="AD54" s="78"/>
      <c r="AE54" s="49"/>
      <c r="AF54" s="49"/>
      <c r="AG54" s="202"/>
      <c r="AH54" s="201"/>
      <c r="AI54" s="201"/>
      <c r="AJ54" s="202"/>
      <c r="AK54" s="201"/>
      <c r="AL54" s="201"/>
      <c r="AM54" s="202"/>
      <c r="AN54" s="201"/>
      <c r="AO54" s="201"/>
      <c r="AP54" s="202"/>
      <c r="AQ54" s="201"/>
      <c r="AR54" s="201"/>
      <c r="AS54" s="202"/>
      <c r="AT54" s="201"/>
      <c r="AU54" s="201"/>
      <c r="AV54" s="202"/>
      <c r="AW54" s="201"/>
      <c r="AX54" s="201"/>
      <c r="AY54" s="66"/>
      <c r="AZ54" s="201"/>
      <c r="BA54" s="27"/>
    </row>
    <row r="55" spans="1:53" ht="10.199999999999999" customHeight="1" x14ac:dyDescent="0.25">
      <c r="A55" s="183"/>
      <c r="B55" s="27"/>
      <c r="C55" s="27"/>
      <c r="D55" s="27"/>
      <c r="E55" s="66"/>
      <c r="F55" s="207" t="s">
        <v>287</v>
      </c>
      <c r="G55" s="208"/>
      <c r="H55" s="204" t="s">
        <v>280</v>
      </c>
      <c r="I55" s="205"/>
      <c r="J55" s="206"/>
      <c r="K55" s="204" t="s">
        <v>280</v>
      </c>
      <c r="L55" s="202"/>
      <c r="M55" s="201"/>
      <c r="N55" s="204" t="s">
        <v>280</v>
      </c>
      <c r="O55" s="78"/>
      <c r="P55" s="49"/>
      <c r="Q55" s="204" t="s">
        <v>280</v>
      </c>
      <c r="R55" s="202"/>
      <c r="S55" s="201"/>
      <c r="T55" s="204" t="s">
        <v>280</v>
      </c>
      <c r="U55" s="78"/>
      <c r="V55" s="49"/>
      <c r="W55" s="204" t="s">
        <v>280</v>
      </c>
      <c r="X55" s="78"/>
      <c r="Y55" s="49"/>
      <c r="Z55" s="204" t="s">
        <v>280</v>
      </c>
      <c r="AA55" s="78"/>
      <c r="AB55" s="49"/>
      <c r="AC55" s="204" t="s">
        <v>280</v>
      </c>
      <c r="AD55" s="78"/>
      <c r="AE55" s="49"/>
      <c r="AF55" s="204" t="s">
        <v>280</v>
      </c>
      <c r="AG55" s="202"/>
      <c r="AH55" s="201"/>
      <c r="AI55" s="204" t="s">
        <v>280</v>
      </c>
      <c r="AJ55" s="202"/>
      <c r="AK55" s="201"/>
      <c r="AL55" s="204" t="s">
        <v>280</v>
      </c>
      <c r="AM55" s="202"/>
      <c r="AN55" s="201"/>
      <c r="AO55" s="204" t="s">
        <v>280</v>
      </c>
      <c r="AP55" s="202"/>
      <c r="AQ55" s="201"/>
      <c r="AR55" s="204" t="s">
        <v>280</v>
      </c>
      <c r="AS55" s="202"/>
      <c r="AT55" s="201"/>
      <c r="AU55" s="204" t="s">
        <v>280</v>
      </c>
      <c r="AV55" s="202"/>
      <c r="AW55" s="201"/>
      <c r="AX55" s="204" t="s">
        <v>280</v>
      </c>
      <c r="AY55" s="66"/>
      <c r="AZ55" s="204" t="s">
        <v>280</v>
      </c>
      <c r="BA55" s="27"/>
    </row>
    <row r="56" spans="1:53" ht="4.2" customHeight="1" x14ac:dyDescent="0.25">
      <c r="A56" s="183"/>
      <c r="B56" s="27"/>
      <c r="C56" s="27"/>
      <c r="D56" s="27"/>
      <c r="E56" s="59"/>
      <c r="F56" s="211"/>
      <c r="G56" s="199"/>
      <c r="H56" s="201"/>
      <c r="I56" s="202"/>
      <c r="J56" s="201"/>
      <c r="K56" s="201"/>
      <c r="L56" s="202"/>
      <c r="M56" s="201"/>
      <c r="N56" s="201"/>
      <c r="O56" s="202"/>
      <c r="P56" s="201"/>
      <c r="Q56" s="201"/>
      <c r="R56" s="202"/>
      <c r="S56" s="201"/>
      <c r="T56" s="201"/>
      <c r="U56" s="202"/>
      <c r="V56" s="201"/>
      <c r="W56" s="201"/>
      <c r="X56" s="202"/>
      <c r="Y56" s="201"/>
      <c r="Z56" s="201"/>
      <c r="AA56" s="202"/>
      <c r="AB56" s="201"/>
      <c r="AC56" s="201"/>
      <c r="AD56" s="202"/>
      <c r="AE56" s="201"/>
      <c r="AF56" s="201"/>
      <c r="AG56" s="202"/>
      <c r="AH56" s="201"/>
      <c r="AI56" s="201"/>
      <c r="AJ56" s="202"/>
      <c r="AK56" s="201"/>
      <c r="AL56" s="201"/>
      <c r="AM56" s="202"/>
      <c r="AN56" s="201"/>
      <c r="AO56" s="201"/>
      <c r="AP56" s="202"/>
      <c r="AQ56" s="201"/>
      <c r="AR56" s="201"/>
      <c r="AS56" s="202"/>
      <c r="AT56" s="201"/>
      <c r="AU56" s="201"/>
      <c r="AV56" s="202"/>
      <c r="AW56" s="201"/>
      <c r="AX56" s="201"/>
      <c r="AY56" s="66"/>
      <c r="AZ56" s="201"/>
      <c r="BA56" s="27"/>
    </row>
    <row r="57" spans="1:53" ht="10.199999999999999" customHeight="1" x14ac:dyDescent="0.25">
      <c r="A57" s="183"/>
      <c r="B57" s="27"/>
      <c r="C57" s="27"/>
      <c r="D57" s="27"/>
      <c r="E57" s="66"/>
      <c r="F57" s="207" t="s">
        <v>288</v>
      </c>
      <c r="G57" s="208"/>
      <c r="H57" s="204" t="s">
        <v>280</v>
      </c>
      <c r="I57" s="205"/>
      <c r="J57" s="206"/>
      <c r="K57" s="204" t="s">
        <v>280</v>
      </c>
      <c r="L57" s="202"/>
      <c r="M57" s="201"/>
      <c r="N57" s="204" t="s">
        <v>280</v>
      </c>
      <c r="O57" s="78"/>
      <c r="P57" s="49"/>
      <c r="Q57" s="204" t="s">
        <v>280</v>
      </c>
      <c r="R57" s="202"/>
      <c r="S57" s="201"/>
      <c r="T57" s="204" t="s">
        <v>280</v>
      </c>
      <c r="U57" s="78"/>
      <c r="V57" s="49"/>
      <c r="W57" s="204" t="s">
        <v>280</v>
      </c>
      <c r="X57" s="78"/>
      <c r="Y57" s="49"/>
      <c r="Z57" s="204" t="s">
        <v>280</v>
      </c>
      <c r="AA57" s="78"/>
      <c r="AB57" s="49"/>
      <c r="AC57" s="204" t="s">
        <v>280</v>
      </c>
      <c r="AD57" s="78"/>
      <c r="AE57" s="49"/>
      <c r="AF57" s="204" t="s">
        <v>280</v>
      </c>
      <c r="AG57" s="202"/>
      <c r="AH57" s="201"/>
      <c r="AI57" s="204" t="s">
        <v>280</v>
      </c>
      <c r="AJ57" s="202"/>
      <c r="AK57" s="201"/>
      <c r="AL57" s="204" t="s">
        <v>280</v>
      </c>
      <c r="AM57" s="202"/>
      <c r="AN57" s="201"/>
      <c r="AO57" s="204" t="s">
        <v>280</v>
      </c>
      <c r="AP57" s="202"/>
      <c r="AQ57" s="201"/>
      <c r="AR57" s="204" t="s">
        <v>280</v>
      </c>
      <c r="AS57" s="202"/>
      <c r="AT57" s="201"/>
      <c r="AU57" s="204" t="s">
        <v>280</v>
      </c>
      <c r="AV57" s="202"/>
      <c r="AW57" s="201"/>
      <c r="AX57" s="204" t="s">
        <v>280</v>
      </c>
      <c r="AY57" s="66"/>
      <c r="AZ57" s="204" t="s">
        <v>280</v>
      </c>
      <c r="BA57" s="27"/>
    </row>
    <row r="58" spans="1:53" ht="10.199999999999999" customHeight="1" x14ac:dyDescent="0.25">
      <c r="A58" s="183"/>
      <c r="B58" s="27"/>
      <c r="C58" s="27"/>
      <c r="D58" s="27"/>
      <c r="E58" s="59"/>
      <c r="F58" s="184"/>
      <c r="G58" s="57"/>
      <c r="H58" s="50"/>
      <c r="I58" s="59"/>
      <c r="J58" s="50"/>
      <c r="K58" s="25"/>
      <c r="L58" s="66"/>
      <c r="M58" s="27"/>
      <c r="N58" s="25"/>
      <c r="O58" s="75"/>
      <c r="P58" s="25"/>
      <c r="Q58" s="25"/>
      <c r="R58" s="66"/>
      <c r="S58" s="27"/>
      <c r="T58" s="25"/>
      <c r="U58" s="75"/>
      <c r="V58" s="25"/>
      <c r="W58" s="25"/>
      <c r="X58" s="75"/>
      <c r="Y58" s="25"/>
      <c r="Z58" s="25"/>
      <c r="AA58" s="75"/>
      <c r="AB58" s="25"/>
      <c r="AC58" s="25"/>
      <c r="AD58" s="75"/>
      <c r="AE58" s="25"/>
      <c r="AF58" s="25"/>
      <c r="AG58" s="66"/>
      <c r="AH58" s="27"/>
      <c r="AI58" s="27"/>
      <c r="AJ58" s="66"/>
      <c r="AK58" s="27"/>
      <c r="AL58" s="27"/>
      <c r="AM58" s="66"/>
      <c r="AN58" s="27"/>
      <c r="AO58" s="27"/>
      <c r="AP58" s="66"/>
      <c r="AQ58" s="27"/>
      <c r="AR58" s="27"/>
      <c r="AS58" s="66"/>
      <c r="AT58" s="27"/>
      <c r="AU58" s="27"/>
      <c r="AV58" s="66"/>
      <c r="AW58" s="27"/>
      <c r="AX58" s="27"/>
      <c r="AY58" s="66"/>
      <c r="AZ58" s="27"/>
      <c r="BA58" s="27"/>
    </row>
    <row r="59" spans="1:53" ht="4.2" customHeight="1" x14ac:dyDescent="0.25">
      <c r="A59" s="176"/>
      <c r="B59" s="121"/>
      <c r="C59" s="121"/>
      <c r="D59" s="121"/>
      <c r="E59" s="123"/>
      <c r="F59" s="56"/>
      <c r="G59" s="176"/>
      <c r="H59" s="121"/>
      <c r="I59" s="123"/>
      <c r="J59" s="121"/>
      <c r="K59" s="121"/>
      <c r="L59" s="123"/>
      <c r="M59" s="121"/>
      <c r="N59" s="121"/>
      <c r="O59" s="123"/>
      <c r="P59" s="121"/>
      <c r="Q59" s="121"/>
      <c r="R59" s="123"/>
      <c r="S59" s="121"/>
      <c r="T59" s="121"/>
      <c r="U59" s="123"/>
      <c r="V59" s="121"/>
      <c r="W59" s="121"/>
      <c r="X59" s="123"/>
      <c r="Y59" s="121"/>
      <c r="Z59" s="121"/>
      <c r="AA59" s="123"/>
      <c r="AB59" s="121"/>
      <c r="AC59" s="121"/>
      <c r="AD59" s="123"/>
      <c r="AE59" s="121"/>
      <c r="AF59" s="121"/>
      <c r="AG59" s="123"/>
      <c r="AH59" s="121"/>
      <c r="AI59" s="121"/>
      <c r="AJ59" s="123"/>
      <c r="AK59" s="121"/>
      <c r="AL59" s="121"/>
      <c r="AM59" s="123"/>
      <c r="AN59" s="121"/>
      <c r="AO59" s="121"/>
      <c r="AP59" s="123"/>
      <c r="AQ59" s="121"/>
      <c r="AR59" s="121"/>
      <c r="AS59" s="123"/>
      <c r="AT59" s="121"/>
      <c r="AU59" s="121"/>
      <c r="AV59" s="123"/>
      <c r="AW59" s="121"/>
      <c r="AX59" s="121"/>
      <c r="AY59" s="123"/>
      <c r="AZ59" s="121"/>
      <c r="BA59" s="27"/>
    </row>
    <row r="60" spans="1:53" ht="9" customHeight="1" x14ac:dyDescent="0.25">
      <c r="A60" s="212"/>
      <c r="B60" s="83"/>
      <c r="C60" s="83"/>
      <c r="D60" s="83"/>
      <c r="E60" s="213"/>
      <c r="F60" s="214"/>
      <c r="G60" s="215"/>
      <c r="H60" s="82"/>
      <c r="I60" s="213"/>
      <c r="J60" s="82"/>
      <c r="K60" s="39"/>
      <c r="L60" s="84"/>
      <c r="M60" s="83"/>
      <c r="N60" s="39"/>
      <c r="O60" s="79"/>
      <c r="P60" s="39"/>
      <c r="Q60" s="39"/>
      <c r="R60" s="84"/>
      <c r="S60" s="83"/>
      <c r="T60" s="39"/>
      <c r="U60" s="79"/>
      <c r="V60" s="39"/>
      <c r="W60" s="39"/>
      <c r="X60" s="79"/>
      <c r="Y60" s="39"/>
      <c r="Z60" s="39"/>
      <c r="AA60" s="79"/>
      <c r="AB60" s="39"/>
      <c r="AC60" s="39"/>
      <c r="AD60" s="79"/>
      <c r="AE60" s="39"/>
      <c r="AF60" s="39"/>
      <c r="AG60" s="84"/>
      <c r="AH60" s="83"/>
      <c r="AI60" s="83"/>
      <c r="AJ60" s="84"/>
      <c r="AK60" s="83"/>
      <c r="AL60" s="83"/>
      <c r="AM60" s="84"/>
      <c r="AN60" s="83"/>
      <c r="AO60" s="83"/>
      <c r="AP60" s="84"/>
      <c r="AQ60" s="83"/>
      <c r="AR60" s="83"/>
      <c r="AS60" s="84"/>
      <c r="AT60" s="83"/>
      <c r="AU60" s="83"/>
      <c r="AV60" s="84"/>
      <c r="AW60" s="83"/>
      <c r="AX60" s="83"/>
      <c r="AY60" s="84"/>
      <c r="AZ60" s="83"/>
      <c r="BA60" s="27"/>
    </row>
    <row r="61" spans="1:53" ht="4.2" customHeight="1"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row>
    <row r="62" spans="1:53" ht="9" customHeight="1" x14ac:dyDescent="0.25">
      <c r="A62" s="27"/>
      <c r="B62" s="27"/>
      <c r="C62" s="27"/>
      <c r="D62" s="27"/>
      <c r="E62" s="50"/>
      <c r="F62" s="50"/>
      <c r="G62" s="50"/>
      <c r="H62" s="50"/>
      <c r="I62" s="50"/>
      <c r="J62" s="50"/>
      <c r="K62" s="25"/>
      <c r="L62" s="27"/>
      <c r="M62" s="27"/>
      <c r="N62" s="25"/>
      <c r="O62" s="25"/>
      <c r="P62" s="25"/>
      <c r="Q62" s="25"/>
      <c r="R62" s="27"/>
      <c r="S62" s="27"/>
      <c r="T62" s="25"/>
      <c r="U62" s="25"/>
      <c r="V62" s="25"/>
      <c r="W62" s="25"/>
      <c r="X62" s="25"/>
      <c r="Y62" s="25"/>
      <c r="Z62" s="25"/>
      <c r="AA62" s="25"/>
      <c r="AB62" s="25"/>
      <c r="AC62" s="25"/>
      <c r="AD62" s="25"/>
      <c r="AE62" s="25"/>
      <c r="AF62" s="25"/>
      <c r="AG62" s="27"/>
      <c r="AH62" s="27"/>
      <c r="AI62" s="27"/>
      <c r="AJ62" s="27"/>
      <c r="AK62" s="27"/>
      <c r="AL62" s="27"/>
      <c r="AM62" s="27"/>
      <c r="AN62" s="27"/>
      <c r="AO62" s="27"/>
      <c r="AP62" s="27"/>
      <c r="AQ62" s="27"/>
      <c r="AR62" s="27"/>
      <c r="AS62" s="27"/>
      <c r="AT62" s="27"/>
      <c r="AU62" s="27"/>
      <c r="AV62" s="27"/>
      <c r="AW62" s="27"/>
      <c r="AX62" s="27"/>
      <c r="AY62" s="27"/>
      <c r="AZ62" s="27"/>
      <c r="BA62" s="27"/>
    </row>
    <row r="63" spans="1:53" ht="4.2" customHeight="1"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row>
    <row r="64" spans="1:53" ht="9" customHeight="1" x14ac:dyDescent="0.25">
      <c r="A64" s="27"/>
      <c r="B64" s="27"/>
      <c r="C64" s="27"/>
      <c r="D64" s="27"/>
      <c r="E64" s="50"/>
      <c r="F64" s="50"/>
      <c r="G64" s="50"/>
      <c r="H64" s="50"/>
      <c r="I64" s="50"/>
      <c r="J64" s="50"/>
      <c r="K64" s="25"/>
      <c r="L64" s="27"/>
      <c r="M64" s="27"/>
      <c r="N64" s="25"/>
      <c r="O64" s="25"/>
      <c r="P64" s="25"/>
      <c r="Q64" s="25"/>
      <c r="R64" s="27"/>
      <c r="S64" s="27"/>
      <c r="T64" s="25"/>
      <c r="U64" s="25"/>
      <c r="V64" s="25"/>
      <c r="W64" s="25"/>
      <c r="X64" s="25"/>
      <c r="Y64" s="25"/>
      <c r="Z64" s="25"/>
      <c r="AA64" s="25"/>
      <c r="AB64" s="25"/>
      <c r="AC64" s="25"/>
      <c r="AD64" s="25"/>
      <c r="AE64" s="25"/>
      <c r="AF64" s="25"/>
      <c r="AG64" s="27"/>
      <c r="AH64" s="27"/>
      <c r="AI64" s="27"/>
      <c r="AJ64" s="27"/>
      <c r="AK64" s="27"/>
      <c r="AL64" s="27"/>
      <c r="AM64" s="27"/>
      <c r="AN64" s="27"/>
      <c r="AO64" s="27"/>
      <c r="AP64" s="27"/>
      <c r="AQ64" s="27"/>
      <c r="AR64" s="27"/>
      <c r="AS64" s="27"/>
      <c r="AT64" s="27"/>
      <c r="AU64" s="27"/>
      <c r="AV64" s="27"/>
      <c r="AW64" s="27"/>
      <c r="AX64" s="27"/>
      <c r="AY64" s="27"/>
      <c r="AZ64" s="27"/>
      <c r="BA64" s="27"/>
    </row>
    <row r="65" spans="1:53" ht="4.2" customHeight="1"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row>
    <row r="66" spans="1:53" ht="9" customHeight="1" x14ac:dyDescent="0.25">
      <c r="A66" s="32"/>
      <c r="B66" s="27"/>
      <c r="C66" s="27"/>
      <c r="D66" s="27"/>
      <c r="E66" s="50"/>
      <c r="F66" s="50"/>
      <c r="G66" s="50"/>
      <c r="H66" s="50"/>
      <c r="I66" s="50"/>
      <c r="J66" s="50"/>
      <c r="K66" s="25"/>
      <c r="L66" s="27"/>
      <c r="M66" s="27"/>
      <c r="N66" s="25"/>
      <c r="O66" s="25"/>
      <c r="P66" s="25"/>
      <c r="Q66" s="25"/>
      <c r="R66" s="27"/>
      <c r="S66" s="27"/>
      <c r="T66" s="25"/>
      <c r="U66" s="25"/>
      <c r="V66" s="25"/>
      <c r="W66" s="25"/>
      <c r="X66" s="25"/>
      <c r="Y66" s="25"/>
      <c r="Z66" s="25"/>
      <c r="AA66" s="25"/>
      <c r="AB66" s="25"/>
      <c r="AC66" s="25"/>
      <c r="AD66" s="25"/>
      <c r="AE66" s="25"/>
      <c r="AF66" s="25"/>
      <c r="AG66" s="27"/>
      <c r="AH66" s="27"/>
      <c r="AI66" s="27"/>
      <c r="AJ66" s="27"/>
      <c r="AK66" s="27"/>
      <c r="AL66" s="27"/>
      <c r="AM66" s="27"/>
      <c r="AN66" s="27"/>
      <c r="AO66" s="27"/>
      <c r="AP66" s="27"/>
      <c r="AQ66" s="27"/>
      <c r="AR66" s="27"/>
      <c r="AS66" s="27"/>
      <c r="AT66" s="27"/>
      <c r="AU66" s="27"/>
      <c r="AV66" s="27"/>
      <c r="AW66" s="27"/>
      <c r="AX66" s="27"/>
      <c r="AY66" s="27"/>
      <c r="AZ66" s="27"/>
      <c r="BA66" s="27"/>
    </row>
    <row r="67" spans="1:53" ht="10.199999999999999" customHeight="1" x14ac:dyDescent="0.25">
      <c r="A67" s="216" t="s">
        <v>349</v>
      </c>
      <c r="B67" s="217"/>
      <c r="C67" s="217"/>
      <c r="D67" s="217"/>
      <c r="E67" s="218"/>
      <c r="F67" s="218"/>
      <c r="G67" s="218"/>
      <c r="H67" s="218"/>
      <c r="I67" s="218"/>
      <c r="J67" s="218"/>
      <c r="K67" s="105"/>
      <c r="L67" s="217"/>
      <c r="M67" s="217"/>
      <c r="N67" s="105"/>
      <c r="O67" s="105"/>
      <c r="P67" s="105"/>
      <c r="Q67" s="105"/>
      <c r="R67" s="217"/>
      <c r="S67" s="217"/>
      <c r="T67" s="105"/>
      <c r="U67" s="105"/>
      <c r="V67" s="105"/>
      <c r="W67" s="217"/>
      <c r="X67" s="27"/>
      <c r="Y67" s="27"/>
      <c r="Z67" s="25"/>
      <c r="AA67" s="25"/>
      <c r="AB67" s="25"/>
      <c r="AC67" s="25"/>
      <c r="AD67" s="25"/>
      <c r="AE67" s="25"/>
      <c r="AF67" s="25"/>
      <c r="AG67" s="27"/>
      <c r="AH67" s="27"/>
      <c r="AI67" s="27"/>
      <c r="AJ67" s="27"/>
      <c r="AK67" s="27"/>
      <c r="AL67" s="27"/>
      <c r="AM67" s="27"/>
      <c r="AN67" s="27"/>
      <c r="AO67" s="27"/>
      <c r="AP67" s="27"/>
      <c r="AQ67" s="27"/>
      <c r="AR67" s="27"/>
      <c r="AS67" s="27"/>
      <c r="AT67" s="27"/>
      <c r="AU67" s="27"/>
      <c r="AV67" s="27"/>
      <c r="AW67" s="27"/>
      <c r="AX67" s="27"/>
      <c r="AY67" s="27"/>
      <c r="AZ67" s="27"/>
      <c r="BA67" s="27"/>
    </row>
    <row r="68" spans="1:53" ht="9" customHeight="1" x14ac:dyDescent="0.25">
      <c r="A68" s="216" t="s">
        <v>364</v>
      </c>
      <c r="B68" s="217"/>
      <c r="C68" s="217"/>
      <c r="D68" s="217"/>
      <c r="E68" s="218"/>
      <c r="F68" s="218"/>
      <c r="G68" s="218"/>
      <c r="H68" s="218"/>
      <c r="I68" s="218"/>
      <c r="J68" s="218"/>
      <c r="K68" s="105"/>
      <c r="L68" s="217"/>
      <c r="M68" s="217"/>
      <c r="N68" s="105"/>
      <c r="O68" s="105"/>
      <c r="P68" s="105"/>
      <c r="Q68" s="105"/>
      <c r="R68" s="217"/>
      <c r="S68" s="217"/>
      <c r="T68" s="105"/>
      <c r="U68" s="105"/>
      <c r="V68" s="105"/>
      <c r="W68" s="105"/>
      <c r="X68" s="25"/>
      <c r="Y68" s="25"/>
      <c r="Z68" s="25"/>
      <c r="AA68" s="25"/>
      <c r="AB68" s="25"/>
      <c r="AC68" s="25"/>
      <c r="AD68" s="25"/>
      <c r="AE68" s="25"/>
      <c r="AF68" s="25"/>
      <c r="AG68" s="27"/>
      <c r="AH68" s="27"/>
      <c r="AI68" s="27"/>
      <c r="AJ68" s="27"/>
      <c r="AK68" s="27"/>
      <c r="AL68" s="27"/>
      <c r="AM68" s="27"/>
      <c r="AN68" s="27"/>
      <c r="AO68" s="27"/>
      <c r="AP68" s="27"/>
      <c r="AQ68" s="27"/>
      <c r="AR68" s="27"/>
      <c r="AS68" s="27"/>
      <c r="AT68" s="27"/>
      <c r="AU68" s="27"/>
      <c r="AV68" s="27"/>
      <c r="AW68" s="27"/>
      <c r="AX68" s="27"/>
      <c r="AY68" s="27"/>
      <c r="AZ68" s="27"/>
      <c r="BA68" s="27"/>
    </row>
    <row r="69" spans="1:53" ht="10.199999999999999" customHeight="1" x14ac:dyDescent="0.25">
      <c r="A69" s="216" t="s">
        <v>350</v>
      </c>
      <c r="B69" s="217"/>
      <c r="C69" s="217"/>
      <c r="D69" s="217"/>
      <c r="E69" s="217"/>
      <c r="F69" s="217"/>
      <c r="G69" s="217"/>
      <c r="H69" s="217"/>
      <c r="I69" s="217"/>
      <c r="J69" s="217"/>
      <c r="K69" s="217"/>
      <c r="L69" s="217"/>
      <c r="M69" s="217"/>
      <c r="N69" s="217"/>
      <c r="O69" s="217"/>
      <c r="P69" s="217"/>
      <c r="Q69" s="217"/>
      <c r="R69" s="217"/>
      <c r="S69" s="217"/>
      <c r="T69" s="217"/>
      <c r="U69" s="217"/>
      <c r="V69" s="217"/>
      <c r="W69" s="21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row>
    <row r="70" spans="1:53" ht="9" customHeight="1" x14ac:dyDescent="0.25">
      <c r="A70" s="216" t="s">
        <v>351</v>
      </c>
      <c r="B70" s="217"/>
      <c r="C70" s="217"/>
      <c r="D70" s="217"/>
      <c r="E70" s="218"/>
      <c r="F70" s="218"/>
      <c r="G70" s="218"/>
      <c r="H70" s="218"/>
      <c r="I70" s="218"/>
      <c r="J70" s="218"/>
      <c r="K70" s="105"/>
      <c r="L70" s="217"/>
      <c r="M70" s="217"/>
      <c r="N70" s="105"/>
      <c r="O70" s="105"/>
      <c r="P70" s="105"/>
      <c r="Q70" s="105"/>
      <c r="R70" s="217"/>
      <c r="S70" s="217"/>
      <c r="T70" s="105"/>
      <c r="U70" s="105"/>
      <c r="V70" s="105"/>
      <c r="W70" s="105"/>
      <c r="X70" s="25"/>
      <c r="Y70" s="25"/>
      <c r="Z70" s="25"/>
      <c r="AA70" s="25"/>
      <c r="AB70" s="25"/>
      <c r="AC70" s="25"/>
      <c r="AD70" s="25"/>
      <c r="AE70" s="25"/>
      <c r="AF70" s="25"/>
      <c r="AG70" s="27"/>
      <c r="AH70" s="27"/>
      <c r="AI70" s="27"/>
      <c r="AJ70" s="27"/>
      <c r="AK70" s="27"/>
      <c r="AL70" s="27"/>
      <c r="AM70" s="27"/>
      <c r="AN70" s="27"/>
      <c r="AO70" s="27"/>
      <c r="AP70" s="27"/>
      <c r="AQ70" s="27"/>
      <c r="AR70" s="27"/>
      <c r="AS70" s="27"/>
      <c r="AT70" s="27"/>
      <c r="AU70" s="27"/>
      <c r="AV70" s="27"/>
      <c r="AW70" s="27"/>
      <c r="AX70" s="27"/>
      <c r="AY70" s="27"/>
      <c r="AZ70" s="27"/>
      <c r="BA70" s="27"/>
    </row>
    <row r="71" spans="1:53" ht="10.199999999999999" customHeight="1" x14ac:dyDescent="0.25">
      <c r="A71" s="216" t="s">
        <v>352</v>
      </c>
      <c r="B71" s="217"/>
      <c r="C71" s="217"/>
      <c r="D71" s="217"/>
      <c r="E71" s="217"/>
      <c r="F71" s="217"/>
      <c r="G71" s="217"/>
      <c r="H71" s="217"/>
      <c r="I71" s="217"/>
      <c r="J71" s="217"/>
      <c r="K71" s="217"/>
      <c r="L71" s="217"/>
      <c r="M71" s="217"/>
      <c r="N71" s="217"/>
      <c r="O71" s="217"/>
      <c r="P71" s="217"/>
      <c r="Q71" s="217"/>
      <c r="R71" s="217"/>
      <c r="S71" s="217"/>
      <c r="T71" s="217"/>
      <c r="U71" s="217"/>
      <c r="V71" s="217"/>
      <c r="W71" s="21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row>
    <row r="72" spans="1:53" ht="9" customHeight="1" x14ac:dyDescent="0.25">
      <c r="A72" s="216" t="s">
        <v>353</v>
      </c>
      <c r="B72" s="217"/>
      <c r="C72" s="217"/>
      <c r="D72" s="217"/>
      <c r="E72" s="218"/>
      <c r="F72" s="218"/>
      <c r="G72" s="218"/>
      <c r="H72" s="218"/>
      <c r="I72" s="218"/>
      <c r="J72" s="218"/>
      <c r="K72" s="105"/>
      <c r="L72" s="217"/>
      <c r="M72" s="217"/>
      <c r="N72" s="105"/>
      <c r="O72" s="105"/>
      <c r="P72" s="105"/>
      <c r="Q72" s="105"/>
      <c r="R72" s="217"/>
      <c r="S72" s="217"/>
      <c r="T72" s="105"/>
      <c r="U72" s="105"/>
      <c r="V72" s="105"/>
      <c r="W72" s="105"/>
      <c r="X72" s="25"/>
      <c r="Y72" s="25"/>
      <c r="Z72" s="25"/>
      <c r="AA72" s="25"/>
      <c r="AB72" s="25"/>
      <c r="AC72" s="25"/>
      <c r="AD72" s="25"/>
      <c r="AE72" s="25"/>
      <c r="AF72" s="25"/>
      <c r="AG72" s="27"/>
      <c r="AH72" s="27"/>
      <c r="AI72" s="32"/>
      <c r="AJ72" s="27"/>
      <c r="AK72" s="27"/>
      <c r="AL72" s="27"/>
      <c r="AM72" s="27"/>
      <c r="AN72" s="27"/>
      <c r="AO72" s="27"/>
      <c r="AP72" s="27"/>
      <c r="AQ72" s="27"/>
      <c r="AR72" s="27"/>
      <c r="AS72" s="27"/>
      <c r="AT72" s="27"/>
      <c r="AU72" s="27"/>
      <c r="AV72" s="27"/>
      <c r="AW72" s="27"/>
      <c r="AX72" s="27"/>
      <c r="AY72" s="27"/>
      <c r="AZ72" s="27"/>
      <c r="BA72" s="27"/>
    </row>
    <row r="73" spans="1:53" ht="10.199999999999999" customHeight="1" x14ac:dyDescent="0.25">
      <c r="A73" s="216" t="s">
        <v>365</v>
      </c>
      <c r="B73" s="217"/>
      <c r="C73" s="217"/>
      <c r="D73" s="217"/>
      <c r="E73" s="218"/>
      <c r="F73" s="218"/>
      <c r="G73" s="218"/>
      <c r="H73" s="218"/>
      <c r="I73" s="218"/>
      <c r="J73" s="218"/>
      <c r="K73" s="105"/>
      <c r="L73" s="217"/>
      <c r="M73" s="217"/>
      <c r="N73" s="105"/>
      <c r="O73" s="105"/>
      <c r="P73" s="105"/>
      <c r="Q73" s="105"/>
      <c r="R73" s="217"/>
      <c r="S73" s="217"/>
      <c r="T73" s="105"/>
      <c r="U73" s="105"/>
      <c r="V73" s="105"/>
      <c r="W73" s="217"/>
      <c r="X73" s="27"/>
      <c r="Y73" s="27"/>
      <c r="Z73" s="25"/>
      <c r="AA73" s="25"/>
      <c r="AB73" s="25"/>
      <c r="AC73" s="25"/>
      <c r="AD73" s="25"/>
      <c r="AE73" s="25"/>
      <c r="AF73" s="25"/>
      <c r="AG73" s="27"/>
      <c r="AH73" s="27"/>
      <c r="AI73" s="32"/>
      <c r="AJ73" s="27"/>
      <c r="AK73" s="27"/>
      <c r="AL73" s="27"/>
      <c r="AM73" s="27"/>
      <c r="AN73" s="27"/>
      <c r="AO73" s="27"/>
      <c r="AP73" s="27"/>
      <c r="AQ73" s="27"/>
      <c r="AR73" s="27"/>
      <c r="AS73" s="27"/>
      <c r="AT73" s="27"/>
      <c r="AU73" s="27"/>
      <c r="AV73" s="27"/>
      <c r="AW73" s="27"/>
      <c r="AX73" s="27"/>
      <c r="AY73" s="27"/>
      <c r="AZ73" s="27"/>
      <c r="BA73" s="27"/>
    </row>
    <row r="74" spans="1:53" ht="9" customHeight="1" x14ac:dyDescent="0.25">
      <c r="A74" s="216" t="s">
        <v>354</v>
      </c>
      <c r="B74" s="217"/>
      <c r="C74" s="217"/>
      <c r="D74" s="217"/>
      <c r="E74" s="218"/>
      <c r="F74" s="218"/>
      <c r="G74" s="218"/>
      <c r="H74" s="218"/>
      <c r="I74" s="218"/>
      <c r="J74" s="218"/>
      <c r="K74" s="105"/>
      <c r="L74" s="217"/>
      <c r="M74" s="217"/>
      <c r="N74" s="105"/>
      <c r="O74" s="105"/>
      <c r="P74" s="105"/>
      <c r="Q74" s="105"/>
      <c r="R74" s="217"/>
      <c r="S74" s="217"/>
      <c r="T74" s="105"/>
      <c r="U74" s="105"/>
      <c r="V74" s="105"/>
      <c r="W74" s="105"/>
      <c r="X74" s="25"/>
      <c r="Y74" s="25"/>
      <c r="Z74" s="25"/>
      <c r="AA74" s="25"/>
      <c r="AB74" s="25"/>
      <c r="AC74" s="25"/>
      <c r="AD74" s="25"/>
      <c r="AE74" s="25"/>
      <c r="AF74" s="25"/>
      <c r="AG74" s="27"/>
      <c r="AH74" s="27"/>
      <c r="AI74" s="27"/>
      <c r="AJ74" s="27"/>
      <c r="AK74" s="27"/>
      <c r="AL74" s="27"/>
      <c r="AM74" s="27"/>
      <c r="AN74" s="27"/>
      <c r="AO74" s="27"/>
      <c r="AP74" s="27"/>
      <c r="AQ74" s="27"/>
      <c r="AR74" s="27"/>
      <c r="AS74" s="27"/>
      <c r="AT74" s="27"/>
      <c r="AU74" s="27"/>
      <c r="AV74" s="27"/>
      <c r="AW74" s="27"/>
      <c r="AX74" s="27"/>
      <c r="AY74" s="27"/>
      <c r="AZ74" s="27"/>
      <c r="BA74" s="27"/>
    </row>
    <row r="75" spans="1:53" ht="9.6" customHeight="1" x14ac:dyDescent="0.25">
      <c r="A75" s="216" t="s">
        <v>366</v>
      </c>
      <c r="B75" s="217"/>
      <c r="C75" s="217"/>
      <c r="D75" s="217"/>
      <c r="E75" s="218"/>
      <c r="F75" s="218"/>
      <c r="G75" s="218"/>
      <c r="H75" s="218"/>
      <c r="I75" s="218"/>
      <c r="J75" s="218"/>
      <c r="K75" s="105"/>
      <c r="L75" s="217"/>
      <c r="M75" s="217"/>
      <c r="N75" s="105"/>
      <c r="O75" s="105"/>
      <c r="P75" s="105"/>
      <c r="Q75" s="105"/>
      <c r="R75" s="217"/>
      <c r="S75" s="217"/>
      <c r="T75" s="105"/>
      <c r="U75" s="105"/>
      <c r="V75" s="105"/>
      <c r="W75" s="105"/>
      <c r="X75" s="25"/>
      <c r="Y75" s="25"/>
      <c r="Z75" s="25"/>
      <c r="AA75" s="25"/>
      <c r="AB75" s="25"/>
      <c r="AC75" s="25"/>
      <c r="AD75" s="25"/>
      <c r="AE75" s="25"/>
      <c r="AF75" s="25"/>
      <c r="AG75" s="27"/>
      <c r="AH75" s="27"/>
      <c r="AI75" s="27"/>
      <c r="AJ75" s="27"/>
      <c r="AK75" s="27"/>
      <c r="AL75" s="27"/>
      <c r="AM75" s="27"/>
      <c r="AN75" s="27"/>
      <c r="AO75" s="27"/>
      <c r="AP75" s="27"/>
      <c r="AQ75" s="27"/>
      <c r="AR75" s="27"/>
      <c r="AS75" s="27"/>
      <c r="AT75" s="27"/>
      <c r="AU75" s="27"/>
      <c r="AV75" s="27"/>
      <c r="AW75" s="27"/>
      <c r="AX75" s="27"/>
      <c r="AY75" s="27"/>
      <c r="AZ75" s="27"/>
      <c r="BA75" s="27"/>
    </row>
    <row r="76" spans="1:53" ht="9" customHeight="1" x14ac:dyDescent="0.25">
      <c r="A76" s="216" t="s">
        <v>355</v>
      </c>
      <c r="B76" s="217"/>
      <c r="C76" s="217"/>
      <c r="D76" s="217"/>
      <c r="E76" s="218"/>
      <c r="F76" s="218"/>
      <c r="G76" s="218"/>
      <c r="H76" s="218"/>
      <c r="I76" s="218"/>
      <c r="J76" s="218"/>
      <c r="K76" s="105"/>
      <c r="L76" s="217"/>
      <c r="M76" s="217"/>
      <c r="N76" s="105"/>
      <c r="O76" s="105"/>
      <c r="P76" s="105"/>
      <c r="Q76" s="105"/>
      <c r="R76" s="217"/>
      <c r="S76" s="217"/>
      <c r="T76" s="105"/>
      <c r="U76" s="105"/>
      <c r="V76" s="105"/>
      <c r="W76" s="105"/>
      <c r="X76" s="25"/>
      <c r="Y76" s="25"/>
      <c r="Z76" s="25"/>
      <c r="AA76" s="25"/>
      <c r="AB76" s="25"/>
      <c r="AC76" s="25"/>
      <c r="AD76" s="25"/>
      <c r="AE76" s="25"/>
      <c r="AF76" s="25"/>
      <c r="AG76" s="27"/>
      <c r="AH76" s="27"/>
      <c r="AI76" s="27"/>
      <c r="AJ76" s="27"/>
      <c r="AK76" s="27"/>
      <c r="AL76" s="27"/>
      <c r="AM76" s="27"/>
      <c r="AN76" s="27"/>
      <c r="AO76" s="27"/>
      <c r="AP76" s="27"/>
      <c r="AQ76" s="27"/>
      <c r="AR76" s="27"/>
      <c r="AS76" s="27"/>
      <c r="AT76" s="27"/>
      <c r="AU76" s="27"/>
      <c r="AV76" s="27"/>
      <c r="AW76" s="27"/>
      <c r="AX76" s="27"/>
      <c r="AY76" s="27"/>
      <c r="AZ76" s="27"/>
      <c r="BA76" s="27"/>
    </row>
    <row r="77" spans="1:53" ht="10.199999999999999" customHeight="1" x14ac:dyDescent="0.25">
      <c r="A77" s="216" t="s">
        <v>357</v>
      </c>
      <c r="B77" s="217"/>
      <c r="C77" s="217"/>
      <c r="D77" s="217"/>
      <c r="E77" s="218"/>
      <c r="F77" s="218"/>
      <c r="G77" s="218"/>
      <c r="H77" s="218"/>
      <c r="I77" s="218"/>
      <c r="J77" s="218"/>
      <c r="K77" s="105"/>
      <c r="L77" s="217"/>
      <c r="M77" s="217"/>
      <c r="N77" s="105"/>
      <c r="O77" s="105"/>
      <c r="P77" s="105"/>
      <c r="Q77" s="105"/>
      <c r="R77" s="217"/>
      <c r="S77" s="217"/>
      <c r="T77" s="105"/>
      <c r="U77" s="105"/>
      <c r="V77" s="105"/>
      <c r="W77" s="105"/>
      <c r="X77" s="25"/>
      <c r="Y77" s="25"/>
      <c r="Z77" s="25"/>
      <c r="AA77" s="25"/>
      <c r="AB77" s="25"/>
      <c r="AC77" s="25"/>
      <c r="AD77" s="25"/>
      <c r="AE77" s="25"/>
      <c r="AF77" s="25"/>
      <c r="AG77" s="27"/>
      <c r="AH77" s="27"/>
      <c r="AI77" s="27"/>
      <c r="AJ77" s="27"/>
      <c r="AK77" s="27"/>
      <c r="AL77" s="27"/>
      <c r="AM77" s="27"/>
      <c r="AN77" s="27"/>
      <c r="AO77" s="27"/>
      <c r="AP77" s="27"/>
      <c r="AQ77" s="27"/>
      <c r="AR77" s="27"/>
      <c r="AS77" s="27"/>
      <c r="AT77" s="27"/>
      <c r="AU77" s="27"/>
      <c r="AV77" s="27"/>
      <c r="AW77" s="27"/>
      <c r="AX77" s="27"/>
      <c r="AY77" s="27"/>
      <c r="AZ77" s="27"/>
      <c r="BA77" s="27"/>
    </row>
    <row r="78" spans="1:53" ht="9" customHeight="1" x14ac:dyDescent="0.25">
      <c r="A78" s="216" t="s">
        <v>356</v>
      </c>
      <c r="B78" s="217"/>
      <c r="C78" s="217"/>
      <c r="D78" s="217"/>
      <c r="E78" s="218"/>
      <c r="F78" s="218"/>
      <c r="G78" s="218"/>
      <c r="H78" s="218"/>
      <c r="I78" s="218"/>
      <c r="J78" s="218"/>
      <c r="K78" s="105"/>
      <c r="L78" s="217"/>
      <c r="M78" s="217"/>
      <c r="N78" s="105"/>
      <c r="O78" s="105"/>
      <c r="P78" s="105"/>
      <c r="Q78" s="105"/>
      <c r="R78" s="217"/>
      <c r="S78" s="217"/>
      <c r="T78" s="105"/>
      <c r="U78" s="105"/>
      <c r="V78" s="105"/>
      <c r="W78" s="105"/>
      <c r="X78" s="25"/>
      <c r="Y78" s="25"/>
      <c r="Z78" s="25"/>
      <c r="AA78" s="25"/>
      <c r="AB78" s="25"/>
      <c r="AC78" s="25"/>
      <c r="AD78" s="25"/>
      <c r="AE78" s="25"/>
      <c r="AF78" s="25"/>
      <c r="AG78" s="27"/>
      <c r="AH78" s="27"/>
      <c r="AI78" s="27"/>
      <c r="AJ78" s="27"/>
      <c r="AK78" s="27"/>
      <c r="AL78" s="27"/>
      <c r="AM78" s="27"/>
      <c r="AN78" s="27"/>
      <c r="AO78" s="27"/>
      <c r="AP78" s="27"/>
      <c r="AQ78" s="27"/>
      <c r="AR78" s="27"/>
      <c r="AS78" s="27"/>
      <c r="AT78" s="27"/>
      <c r="AU78" s="27"/>
      <c r="AV78" s="27"/>
      <c r="AW78" s="27"/>
      <c r="AX78" s="27"/>
      <c r="AY78" s="27"/>
      <c r="AZ78" s="27"/>
      <c r="BA78" s="27"/>
    </row>
    <row r="79" spans="1:53" ht="4.2" customHeight="1" x14ac:dyDescent="0.25">
      <c r="A79" s="27"/>
      <c r="B79" s="27"/>
      <c r="C79" s="27"/>
      <c r="D79" s="27"/>
      <c r="E79" s="50"/>
      <c r="F79" s="50"/>
      <c r="G79" s="50"/>
      <c r="H79" s="50"/>
      <c r="I79" s="50"/>
      <c r="J79" s="50"/>
      <c r="K79" s="25"/>
      <c r="L79" s="27"/>
      <c r="M79" s="27"/>
      <c r="N79" s="25"/>
      <c r="O79" s="25"/>
      <c r="P79" s="25"/>
      <c r="Q79" s="25"/>
      <c r="R79" s="27"/>
      <c r="S79" s="27"/>
      <c r="T79" s="25"/>
      <c r="U79" s="25"/>
      <c r="V79" s="25"/>
      <c r="W79" s="25"/>
      <c r="X79" s="25"/>
      <c r="Y79" s="25"/>
      <c r="Z79" s="25"/>
      <c r="AA79" s="25"/>
      <c r="AB79" s="25"/>
      <c r="AC79" s="25"/>
      <c r="AD79" s="25"/>
      <c r="AE79" s="25"/>
      <c r="AF79" s="25"/>
      <c r="AG79" s="27"/>
      <c r="AH79" s="27"/>
      <c r="AI79" s="27"/>
      <c r="AJ79" s="27"/>
      <c r="AK79" s="27"/>
      <c r="AL79" s="27"/>
      <c r="AM79" s="27"/>
      <c r="AN79" s="27"/>
      <c r="AO79" s="27"/>
      <c r="AP79" s="27"/>
      <c r="AQ79" s="27"/>
      <c r="AR79" s="27"/>
      <c r="AS79" s="27"/>
      <c r="AT79" s="27"/>
      <c r="AU79" s="27"/>
      <c r="AV79" s="27"/>
      <c r="AW79" s="27"/>
      <c r="AX79" s="27"/>
      <c r="AY79" s="27"/>
      <c r="AZ79" s="27"/>
      <c r="BA79" s="27"/>
    </row>
    <row r="80" spans="1:53" ht="9" customHeight="1" x14ac:dyDescent="0.25">
      <c r="A80" s="27"/>
      <c r="B80" s="27"/>
      <c r="C80" s="27"/>
      <c r="D80" s="27"/>
      <c r="E80" s="50"/>
      <c r="F80" s="50"/>
      <c r="G80" s="50"/>
      <c r="H80" s="50"/>
      <c r="I80" s="50"/>
      <c r="J80" s="50"/>
      <c r="K80" s="25"/>
      <c r="L80" s="27"/>
      <c r="M80" s="27"/>
      <c r="N80" s="25"/>
      <c r="O80" s="25"/>
      <c r="P80" s="25"/>
      <c r="Q80" s="25"/>
      <c r="R80" s="27"/>
      <c r="S80" s="27"/>
      <c r="T80" s="25"/>
      <c r="U80" s="25"/>
      <c r="V80" s="25"/>
      <c r="W80" s="25"/>
      <c r="X80" s="25"/>
      <c r="Y80" s="25"/>
      <c r="Z80" s="25"/>
      <c r="AA80" s="25"/>
      <c r="AB80" s="25"/>
      <c r="AC80" s="25"/>
      <c r="AD80" s="25"/>
      <c r="AE80" s="25"/>
      <c r="AF80" s="25"/>
      <c r="AG80" s="27"/>
      <c r="AH80" s="27"/>
      <c r="AI80" s="27"/>
      <c r="AJ80" s="27"/>
      <c r="AK80" s="27"/>
      <c r="AL80" s="27"/>
      <c r="AM80" s="27"/>
      <c r="AN80" s="27"/>
      <c r="AO80" s="27"/>
      <c r="AP80" s="27"/>
      <c r="AQ80" s="27"/>
      <c r="AR80" s="27"/>
      <c r="AS80" s="27"/>
      <c r="AT80" s="27"/>
      <c r="AU80" s="27"/>
      <c r="AV80" s="27"/>
      <c r="AW80" s="27"/>
      <c r="AX80" s="27"/>
      <c r="AY80" s="27"/>
      <c r="AZ80" s="27"/>
      <c r="BA80" s="27"/>
    </row>
    <row r="81" spans="1:53" ht="4.2" customHeight="1" x14ac:dyDescent="0.25">
      <c r="A81" s="27"/>
      <c r="B81" s="27"/>
      <c r="C81" s="27"/>
      <c r="D81" s="27"/>
      <c r="E81" s="50"/>
      <c r="F81" s="50"/>
      <c r="G81" s="50"/>
      <c r="H81" s="50"/>
      <c r="I81" s="50"/>
      <c r="J81" s="50"/>
      <c r="K81" s="25"/>
      <c r="L81" s="27"/>
      <c r="M81" s="27"/>
      <c r="N81" s="25"/>
      <c r="O81" s="25"/>
      <c r="P81" s="25"/>
      <c r="Q81" s="25"/>
      <c r="R81" s="27"/>
      <c r="S81" s="27"/>
      <c r="T81" s="25"/>
      <c r="U81" s="25"/>
      <c r="V81" s="25"/>
      <c r="W81" s="25"/>
      <c r="X81" s="25"/>
      <c r="Y81" s="25"/>
      <c r="Z81" s="25"/>
      <c r="AA81" s="25"/>
      <c r="AB81" s="25"/>
      <c r="AC81" s="25"/>
      <c r="AD81" s="25"/>
      <c r="AE81" s="25"/>
      <c r="AF81" s="25"/>
      <c r="AG81" s="27"/>
      <c r="AH81" s="27"/>
      <c r="AI81" s="27"/>
      <c r="AJ81" s="27"/>
      <c r="AK81" s="27"/>
      <c r="AL81" s="27"/>
      <c r="AM81" s="27"/>
      <c r="AN81" s="27"/>
      <c r="AO81" s="27"/>
      <c r="AP81" s="27"/>
      <c r="AQ81" s="27"/>
      <c r="AR81" s="27"/>
      <c r="AS81" s="27"/>
      <c r="AT81" s="27"/>
      <c r="AU81" s="27"/>
      <c r="AV81" s="27"/>
      <c r="AW81" s="27"/>
      <c r="AX81" s="27"/>
      <c r="AY81" s="27"/>
      <c r="AZ81" s="27"/>
      <c r="BA81" s="27"/>
    </row>
    <row r="82" spans="1:53" ht="9" customHeight="1" x14ac:dyDescent="0.25">
      <c r="A82" s="27"/>
      <c r="B82" s="27"/>
      <c r="C82" s="27"/>
      <c r="D82" s="27"/>
      <c r="E82" s="50"/>
      <c r="F82" s="50"/>
      <c r="G82" s="50"/>
      <c r="H82" s="50"/>
      <c r="I82" s="50"/>
      <c r="J82" s="50"/>
      <c r="K82" s="25"/>
      <c r="L82" s="27"/>
      <c r="M82" s="27"/>
      <c r="N82" s="25"/>
      <c r="O82" s="25"/>
      <c r="P82" s="25"/>
      <c r="Q82" s="25"/>
      <c r="R82" s="27"/>
      <c r="S82" s="27"/>
      <c r="T82" s="25"/>
      <c r="U82" s="25"/>
      <c r="V82" s="25"/>
      <c r="W82" s="25"/>
      <c r="X82" s="25"/>
      <c r="Y82" s="25"/>
      <c r="Z82" s="25"/>
      <c r="AA82" s="25"/>
      <c r="AB82" s="25"/>
      <c r="AC82" s="25"/>
      <c r="AD82" s="25"/>
      <c r="AE82" s="25"/>
      <c r="AF82" s="25"/>
      <c r="AG82" s="27"/>
      <c r="AH82" s="27"/>
      <c r="AI82" s="27"/>
      <c r="AJ82" s="27"/>
      <c r="AK82" s="27"/>
      <c r="AL82" s="27"/>
      <c r="AM82" s="27"/>
      <c r="AN82" s="27"/>
      <c r="AO82" s="27"/>
      <c r="AP82" s="27"/>
      <c r="AQ82" s="27"/>
      <c r="AR82" s="27"/>
      <c r="AS82" s="27"/>
      <c r="AT82" s="27"/>
      <c r="AU82" s="27"/>
      <c r="AV82" s="27"/>
      <c r="AW82" s="27"/>
      <c r="AX82" s="27"/>
      <c r="AY82" s="27"/>
      <c r="AZ82" s="27"/>
      <c r="BA82" s="27"/>
    </row>
    <row r="83" spans="1:53" ht="4.2" customHeight="1" x14ac:dyDescent="0.25">
      <c r="A83" s="27"/>
      <c r="B83" s="27"/>
      <c r="C83" s="27"/>
      <c r="D83" s="27"/>
      <c r="E83" s="50"/>
      <c r="F83" s="50"/>
      <c r="G83" s="50"/>
      <c r="H83" s="50"/>
      <c r="I83" s="50"/>
      <c r="J83" s="50"/>
      <c r="K83" s="25"/>
      <c r="L83" s="27"/>
      <c r="M83" s="27"/>
      <c r="N83" s="25"/>
      <c r="O83" s="25"/>
      <c r="P83" s="25"/>
      <c r="Q83" s="25"/>
      <c r="R83" s="27"/>
      <c r="S83" s="27"/>
      <c r="T83" s="25"/>
      <c r="U83" s="25"/>
      <c r="V83" s="25"/>
      <c r="W83" s="25"/>
      <c r="X83" s="25"/>
      <c r="Y83" s="25"/>
      <c r="Z83" s="25"/>
      <c r="AA83" s="25"/>
      <c r="AB83" s="25"/>
      <c r="AC83" s="25"/>
      <c r="AD83" s="25"/>
      <c r="AE83" s="25"/>
      <c r="AF83" s="25"/>
      <c r="AG83" s="27"/>
      <c r="AH83" s="27"/>
      <c r="AI83" s="27"/>
      <c r="AJ83" s="27"/>
      <c r="AK83" s="27"/>
      <c r="AL83" s="27"/>
      <c r="AM83" s="27"/>
      <c r="AN83" s="27"/>
      <c r="AO83" s="27"/>
      <c r="AP83" s="27"/>
      <c r="AQ83" s="27"/>
      <c r="AR83" s="27"/>
      <c r="AS83" s="27"/>
      <c r="AT83" s="27"/>
      <c r="AU83" s="27"/>
      <c r="AV83" s="27"/>
      <c r="AW83" s="27"/>
      <c r="AX83" s="27"/>
      <c r="AY83" s="27"/>
      <c r="AZ83" s="27"/>
      <c r="BA83" s="27"/>
    </row>
    <row r="84" spans="1:53" ht="9" customHeight="1" x14ac:dyDescent="0.25">
      <c r="A84" s="27"/>
      <c r="B84" s="27"/>
      <c r="C84" s="27"/>
      <c r="D84" s="27"/>
      <c r="E84" s="50"/>
      <c r="F84" s="50"/>
      <c r="G84" s="50"/>
      <c r="H84" s="50"/>
      <c r="I84" s="50"/>
      <c r="J84" s="50"/>
      <c r="K84" s="25"/>
      <c r="L84" s="27"/>
      <c r="M84" s="27"/>
      <c r="N84" s="25"/>
      <c r="O84" s="25"/>
      <c r="P84" s="25"/>
      <c r="Q84" s="25"/>
      <c r="R84" s="27"/>
      <c r="S84" s="27"/>
      <c r="T84" s="25"/>
      <c r="U84" s="25"/>
      <c r="V84" s="25"/>
      <c r="W84" s="25"/>
      <c r="X84" s="25"/>
      <c r="Y84" s="25"/>
      <c r="Z84" s="25"/>
      <c r="AA84" s="25"/>
      <c r="AB84" s="25"/>
      <c r="AC84" s="25"/>
      <c r="AD84" s="25"/>
      <c r="AE84" s="25"/>
      <c r="AF84" s="25"/>
      <c r="AG84" s="27"/>
      <c r="AH84" s="27"/>
      <c r="AI84" s="27"/>
      <c r="AJ84" s="27"/>
      <c r="AK84" s="27"/>
      <c r="AL84" s="27"/>
      <c r="AM84" s="27"/>
      <c r="AN84" s="27"/>
      <c r="AO84" s="27"/>
      <c r="AP84" s="27"/>
      <c r="AQ84" s="27"/>
      <c r="AR84" s="27"/>
      <c r="AS84" s="27"/>
      <c r="AT84" s="27"/>
      <c r="AU84" s="27"/>
      <c r="AV84" s="27"/>
      <c r="AW84" s="27"/>
      <c r="AX84" s="27"/>
      <c r="AY84" s="27"/>
      <c r="AZ84" s="27"/>
      <c r="BA84" s="27"/>
    </row>
    <row r="85" spans="1:53" ht="4.2" customHeight="1" x14ac:dyDescent="0.25">
      <c r="A85" s="27"/>
      <c r="B85" s="27"/>
      <c r="C85" s="27"/>
      <c r="D85" s="27"/>
      <c r="E85" s="50"/>
      <c r="F85" s="50"/>
      <c r="G85" s="50"/>
      <c r="H85" s="50"/>
      <c r="I85" s="50"/>
      <c r="J85" s="50"/>
      <c r="K85" s="25"/>
      <c r="L85" s="27"/>
      <c r="M85" s="27"/>
      <c r="N85" s="25"/>
      <c r="O85" s="25"/>
      <c r="P85" s="25"/>
      <c r="Q85" s="25"/>
      <c r="R85" s="27"/>
      <c r="S85" s="27"/>
      <c r="T85" s="25"/>
      <c r="U85" s="25"/>
      <c r="V85" s="25"/>
      <c r="W85" s="25"/>
      <c r="X85" s="25"/>
      <c r="Y85" s="25"/>
      <c r="Z85" s="25"/>
      <c r="AA85" s="25"/>
      <c r="AB85" s="25"/>
      <c r="AC85" s="25"/>
      <c r="AD85" s="25"/>
      <c r="AE85" s="25"/>
      <c r="AF85" s="25"/>
      <c r="AG85" s="27"/>
      <c r="AH85" s="27"/>
      <c r="AI85" s="27"/>
      <c r="AJ85" s="27"/>
      <c r="AK85" s="27"/>
      <c r="AL85" s="27"/>
      <c r="AM85" s="27"/>
      <c r="AN85" s="27"/>
      <c r="AO85" s="27"/>
      <c r="AP85" s="27"/>
      <c r="AQ85" s="27"/>
      <c r="AR85" s="27"/>
      <c r="AS85" s="27"/>
      <c r="AT85" s="27"/>
      <c r="AU85" s="27"/>
      <c r="AV85" s="27"/>
      <c r="AW85" s="27"/>
      <c r="AX85" s="27"/>
      <c r="AY85" s="27"/>
      <c r="AZ85" s="27"/>
      <c r="BA85" s="27"/>
    </row>
    <row r="86" spans="1:53" ht="9" customHeight="1" x14ac:dyDescent="0.25">
      <c r="A86" s="27"/>
      <c r="B86" s="27"/>
      <c r="C86" s="27"/>
      <c r="D86" s="27"/>
      <c r="E86" s="50"/>
      <c r="F86" s="50"/>
      <c r="G86" s="50"/>
      <c r="H86" s="50"/>
      <c r="I86" s="50"/>
      <c r="J86" s="50"/>
      <c r="K86" s="25"/>
      <c r="L86" s="27"/>
      <c r="M86" s="27"/>
      <c r="N86" s="25"/>
      <c r="O86" s="25"/>
      <c r="P86" s="25"/>
      <c r="Q86" s="25"/>
      <c r="R86" s="27"/>
      <c r="S86" s="27"/>
      <c r="T86" s="25"/>
      <c r="U86" s="25"/>
      <c r="V86" s="25"/>
      <c r="W86" s="25"/>
      <c r="X86" s="25"/>
      <c r="Y86" s="25"/>
      <c r="Z86" s="25"/>
      <c r="AA86" s="25"/>
      <c r="AB86" s="25"/>
      <c r="AC86" s="25"/>
      <c r="AD86" s="25"/>
      <c r="AE86" s="25"/>
      <c r="AF86" s="25"/>
      <c r="AG86" s="27"/>
      <c r="AH86" s="27"/>
      <c r="AI86" s="27"/>
      <c r="AJ86" s="27"/>
      <c r="AK86" s="27"/>
      <c r="AL86" s="27"/>
      <c r="AM86" s="27"/>
      <c r="AN86" s="27"/>
      <c r="AO86" s="27"/>
      <c r="AP86" s="27"/>
      <c r="AQ86" s="27"/>
      <c r="AR86" s="27"/>
      <c r="AS86" s="27"/>
      <c r="AT86" s="27"/>
      <c r="AU86" s="27"/>
      <c r="AV86" s="27"/>
      <c r="AW86" s="27"/>
      <c r="AX86" s="27"/>
      <c r="AY86" s="27"/>
      <c r="AZ86" s="27"/>
      <c r="BA86" s="27"/>
    </row>
    <row r="87" spans="1:53" ht="4.2" customHeight="1" x14ac:dyDescent="0.25">
      <c r="A87" s="27"/>
      <c r="B87" s="27"/>
      <c r="C87" s="27"/>
      <c r="D87" s="27"/>
      <c r="E87" s="50"/>
      <c r="F87" s="50"/>
      <c r="G87" s="50"/>
      <c r="H87" s="50"/>
      <c r="I87" s="50"/>
      <c r="J87" s="50"/>
      <c r="K87" s="25"/>
      <c r="L87" s="27"/>
      <c r="M87" s="27"/>
      <c r="N87" s="25"/>
      <c r="O87" s="25"/>
      <c r="P87" s="25"/>
      <c r="Q87" s="25"/>
      <c r="R87" s="27"/>
      <c r="S87" s="27"/>
      <c r="T87" s="25"/>
      <c r="U87" s="25"/>
      <c r="V87" s="25"/>
      <c r="W87" s="25"/>
      <c r="X87" s="25"/>
      <c r="Y87" s="25"/>
      <c r="Z87" s="25"/>
      <c r="AA87" s="25"/>
      <c r="AB87" s="25"/>
      <c r="AC87" s="25"/>
      <c r="AD87" s="25"/>
      <c r="AE87" s="25"/>
      <c r="AF87" s="25"/>
      <c r="AG87" s="27"/>
      <c r="AH87" s="27"/>
      <c r="AI87" s="27"/>
      <c r="AJ87" s="27"/>
      <c r="AK87" s="27"/>
      <c r="AL87" s="27"/>
      <c r="AM87" s="27"/>
      <c r="AN87" s="27"/>
      <c r="AO87" s="27"/>
      <c r="AP87" s="27"/>
      <c r="AQ87" s="27"/>
      <c r="AR87" s="27"/>
      <c r="AS87" s="27"/>
      <c r="AT87" s="27"/>
      <c r="AU87" s="27"/>
      <c r="AV87" s="27"/>
      <c r="AW87" s="27"/>
      <c r="AX87" s="27"/>
      <c r="AY87" s="27"/>
      <c r="AZ87" s="27"/>
      <c r="BA87" s="27"/>
    </row>
    <row r="88" spans="1:53" ht="13.2" x14ac:dyDescent="0.25">
      <c r="A88" s="27"/>
      <c r="B88" s="27"/>
      <c r="C88" s="27"/>
      <c r="D88" s="27"/>
      <c r="E88" s="27"/>
      <c r="F88" s="27"/>
      <c r="G88" s="27"/>
      <c r="H88" s="27"/>
      <c r="I88" s="27"/>
      <c r="J88" s="27"/>
      <c r="K88" s="156"/>
      <c r="L88" s="156"/>
      <c r="M88" s="156"/>
      <c r="N88" s="156"/>
      <c r="O88" s="156"/>
      <c r="P88" s="156"/>
      <c r="Q88" s="28"/>
      <c r="R88" s="27"/>
      <c r="S88" s="27"/>
      <c r="T88" s="27"/>
      <c r="U88" s="27"/>
      <c r="V88" s="27"/>
      <c r="W88" s="156"/>
      <c r="X88" s="156"/>
      <c r="Y88" s="156"/>
      <c r="Z88" s="156"/>
      <c r="AA88" s="156"/>
      <c r="AB88" s="156"/>
      <c r="AC88" s="156"/>
      <c r="AD88" s="156"/>
      <c r="AE88" s="156"/>
      <c r="AF88" s="28"/>
      <c r="AG88" s="27"/>
      <c r="AH88" s="27"/>
      <c r="AI88" s="27"/>
      <c r="AJ88" s="27"/>
      <c r="AK88" s="27"/>
      <c r="AL88" s="27"/>
      <c r="AM88" s="27"/>
      <c r="AN88" s="27"/>
      <c r="AO88" s="27"/>
      <c r="AP88" s="27"/>
      <c r="AQ88" s="27"/>
      <c r="AR88" s="27"/>
      <c r="AS88" s="27"/>
      <c r="AT88" s="27"/>
      <c r="AU88" s="27"/>
      <c r="AV88" s="27"/>
      <c r="AW88" s="27"/>
      <c r="AX88" s="27"/>
      <c r="AY88" s="27"/>
      <c r="AZ88" s="27"/>
      <c r="BA88" s="27"/>
    </row>
    <row r="89" spans="1:53" ht="12.75" customHeight="1"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row>
    <row r="90" spans="1:53" ht="12.75" customHeight="1"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row>
    <row r="91" spans="1:53" ht="12.75" customHeight="1"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row>
    <row r="92" spans="1:53" ht="12.75" customHeight="1"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row>
    <row r="93" spans="1:53" ht="12.75" customHeight="1"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row>
    <row r="94" spans="1:53" ht="12.75" customHeight="1"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row>
    <row r="95" spans="1:53" ht="12.75" customHeight="1"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row>
    <row r="96" spans="1:53" ht="12.75" customHeight="1"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row>
    <row r="97" spans="1:53" ht="12.75" customHeight="1"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row>
    <row r="98" spans="1:53" ht="12.75" customHeight="1"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row>
    <row r="99" spans="1:53" ht="12.75" customHeight="1"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row>
  </sheetData>
  <sheetProtection algorithmName="SHA-512" hashValue="TFV7Zxqwg+ekN73AnGo+ehmLF1wtfLEUU3KAbvc3/fsXA7VWquZb36VjHkR6VeNUN1RDLJETUjS3aJ2btxP/wg==" saltValue="bvdVqeJOXAoBGr3T8rjfMQ==" spinCount="100000" sheet="1"/>
  <mergeCells count="23">
    <mergeCell ref="A44:D44"/>
    <mergeCell ref="C6:AX6"/>
    <mergeCell ref="A7:AX7"/>
    <mergeCell ref="G13:I13"/>
    <mergeCell ref="AD9:AF9"/>
    <mergeCell ref="AD10:AF10"/>
    <mergeCell ref="A12:D12"/>
    <mergeCell ref="A51:E51"/>
    <mergeCell ref="A14:D14"/>
    <mergeCell ref="A10:F10"/>
    <mergeCell ref="H10:I10"/>
    <mergeCell ref="A8:AY8"/>
    <mergeCell ref="A46:D46"/>
    <mergeCell ref="A48:D48"/>
    <mergeCell ref="A20:E20"/>
    <mergeCell ref="A26:D26"/>
    <mergeCell ref="A30:E30"/>
    <mergeCell ref="A38:E38"/>
    <mergeCell ref="A42:D42"/>
    <mergeCell ref="A15:D15"/>
    <mergeCell ref="A17:D17"/>
    <mergeCell ref="A34:D34"/>
    <mergeCell ref="A35:D35"/>
  </mergeCells>
  <pageMargins left="0.16666666666666666" right="0.16666666666666666" top="0.16666666666666666" bottom="0.16666666666666666" header="0" footer="0"/>
  <pageSetup fitToWidth="0" fitToHeight="0" orientation="landscape"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sheetPr>
  <dimension ref="A1:W164"/>
  <sheetViews>
    <sheetView showGridLines="0" showOutlineSymbols="0" zoomScaleNormal="100" zoomScalePageLayoutView="102" workbookViewId="0">
      <selection sqref="A1:W156"/>
    </sheetView>
  </sheetViews>
  <sheetFormatPr defaultColWidth="6.88671875" defaultRowHeight="12.75" customHeight="1" x14ac:dyDescent="0.25"/>
  <cols>
    <col min="1" max="1" width="1.109375" customWidth="1"/>
    <col min="2" max="2" width="1.6640625" customWidth="1"/>
    <col min="3" max="3" width="1.109375" customWidth="1"/>
    <col min="4" max="4" width="5.21875" customWidth="1"/>
    <col min="5" max="5" width="2.21875" customWidth="1"/>
    <col min="6" max="6" width="11.88671875" customWidth="1"/>
    <col min="7" max="7" width="1.33203125" customWidth="1"/>
    <col min="8" max="8" width="1.21875" customWidth="1"/>
    <col min="9" max="9" width="1.33203125" customWidth="1"/>
    <col min="10" max="10" width="6.5546875" customWidth="1"/>
    <col min="11" max="11" width="6.6640625" customWidth="1"/>
    <col min="12" max="14" width="6.5546875" customWidth="1"/>
    <col min="15" max="15" width="6.6640625" customWidth="1"/>
    <col min="16" max="17" width="6.5546875" customWidth="1"/>
    <col min="18" max="18" width="6.44140625" customWidth="1"/>
    <col min="19" max="21" width="6.5546875" customWidth="1"/>
    <col min="22" max="22" width="4.33203125" customWidth="1"/>
    <col min="23" max="23" width="1.21875" customWidth="1"/>
  </cols>
  <sheetData>
    <row r="1" spans="1:23" ht="12.75" customHeight="1" x14ac:dyDescent="0.25">
      <c r="A1" s="27"/>
      <c r="B1" s="27"/>
      <c r="C1" s="27"/>
      <c r="D1" s="27"/>
      <c r="E1" s="27"/>
      <c r="F1" s="27"/>
      <c r="G1" s="27"/>
      <c r="H1" s="27"/>
      <c r="I1" s="27"/>
      <c r="J1" s="27"/>
      <c r="K1" s="27"/>
      <c r="L1" s="27"/>
      <c r="M1" s="27"/>
      <c r="N1" s="27"/>
      <c r="O1" s="27"/>
      <c r="P1" s="27"/>
      <c r="Q1" s="27"/>
      <c r="R1" s="27"/>
      <c r="S1" s="27"/>
      <c r="T1" s="27"/>
      <c r="U1" s="27"/>
      <c r="V1" s="27"/>
      <c r="W1" s="27"/>
    </row>
    <row r="2" spans="1:23" ht="10.8" customHeight="1" x14ac:dyDescent="0.25">
      <c r="A2" s="27"/>
      <c r="B2" s="27"/>
      <c r="C2" s="339" t="s">
        <v>295</v>
      </c>
      <c r="D2" s="339"/>
      <c r="E2" s="339"/>
      <c r="F2" s="339"/>
      <c r="G2" s="339"/>
      <c r="H2" s="339"/>
      <c r="I2" s="339"/>
      <c r="J2" s="339"/>
      <c r="K2" s="339"/>
      <c r="L2" s="339"/>
      <c r="M2" s="339"/>
      <c r="N2" s="339"/>
      <c r="O2" s="339"/>
      <c r="P2" s="339"/>
      <c r="Q2" s="339"/>
      <c r="R2" s="339"/>
      <c r="S2" s="339"/>
      <c r="T2" s="339"/>
      <c r="U2" s="339"/>
      <c r="V2" s="339"/>
      <c r="W2" s="27"/>
    </row>
    <row r="3" spans="1:23" ht="10.8" customHeight="1" x14ac:dyDescent="0.25">
      <c r="A3" s="338" t="s">
        <v>296</v>
      </c>
      <c r="B3" s="338"/>
      <c r="C3" s="338"/>
      <c r="D3" s="338"/>
      <c r="E3" s="338"/>
      <c r="F3" s="338"/>
      <c r="G3" s="338"/>
      <c r="H3" s="338"/>
      <c r="I3" s="338"/>
      <c r="J3" s="338"/>
      <c r="K3" s="338"/>
      <c r="L3" s="338"/>
      <c r="M3" s="338"/>
      <c r="N3" s="338"/>
      <c r="O3" s="338"/>
      <c r="P3" s="338"/>
      <c r="Q3" s="338"/>
      <c r="R3" s="338"/>
      <c r="S3" s="338"/>
      <c r="T3" s="338"/>
      <c r="U3" s="338"/>
      <c r="V3" s="338"/>
      <c r="W3" s="27"/>
    </row>
    <row r="4" spans="1:23" ht="10.5" customHeight="1" x14ac:dyDescent="0.25">
      <c r="A4" s="338" t="s">
        <v>440</v>
      </c>
      <c r="B4" s="338"/>
      <c r="C4" s="338"/>
      <c r="D4" s="338"/>
      <c r="E4" s="338"/>
      <c r="F4" s="338"/>
      <c r="G4" s="338"/>
      <c r="H4" s="338"/>
      <c r="I4" s="338"/>
      <c r="J4" s="338"/>
      <c r="K4" s="338"/>
      <c r="L4" s="338"/>
      <c r="M4" s="338"/>
      <c r="N4" s="338"/>
      <c r="O4" s="338"/>
      <c r="P4" s="338"/>
      <c r="Q4" s="338"/>
      <c r="R4" s="338"/>
      <c r="S4" s="338"/>
      <c r="T4" s="338"/>
      <c r="U4" s="338"/>
      <c r="V4" s="338"/>
      <c r="W4" s="338"/>
    </row>
    <row r="5" spans="1:23" ht="10.5" customHeight="1" x14ac:dyDescent="0.25">
      <c r="A5" s="27"/>
      <c r="B5" s="338" t="s">
        <v>333</v>
      </c>
      <c r="C5" s="338"/>
      <c r="D5" s="338"/>
      <c r="E5" s="338"/>
      <c r="F5" s="338"/>
      <c r="G5" s="338"/>
      <c r="H5" s="338"/>
      <c r="I5" s="338"/>
      <c r="J5" s="338"/>
      <c r="K5" s="338"/>
      <c r="L5" s="338"/>
      <c r="M5" s="338"/>
      <c r="N5" s="338"/>
      <c r="O5" s="338"/>
      <c r="P5" s="338"/>
      <c r="Q5" s="338"/>
      <c r="R5" s="338"/>
      <c r="S5" s="338"/>
      <c r="T5" s="338"/>
      <c r="U5" s="338"/>
      <c r="V5" s="338"/>
      <c r="W5" s="338"/>
    </row>
    <row r="6" spans="1:23" ht="10.5" customHeight="1" x14ac:dyDescent="0.25">
      <c r="A6" s="334" t="s">
        <v>291</v>
      </c>
      <c r="B6" s="335"/>
      <c r="C6" s="335"/>
      <c r="D6" s="335"/>
      <c r="E6" s="335"/>
      <c r="F6" s="335"/>
      <c r="G6" s="167"/>
      <c r="H6" s="380">
        <v>0.06</v>
      </c>
      <c r="I6" s="381"/>
      <c r="J6" s="381"/>
      <c r="K6" s="27"/>
      <c r="L6" s="27"/>
      <c r="M6" s="27"/>
      <c r="N6" s="27"/>
      <c r="O6" s="27"/>
      <c r="P6" s="47"/>
      <c r="Q6" s="27"/>
      <c r="R6" s="32"/>
      <c r="S6" s="27"/>
      <c r="T6" s="27"/>
      <c r="U6" s="27"/>
      <c r="V6" s="27"/>
      <c r="W6" s="27"/>
    </row>
    <row r="7" spans="1:23" ht="9" customHeight="1" x14ac:dyDescent="0.25">
      <c r="A7" s="27"/>
      <c r="B7" s="27"/>
      <c r="C7" s="27"/>
      <c r="D7" s="27"/>
      <c r="E7" s="27"/>
      <c r="F7" s="27"/>
      <c r="G7" s="27"/>
      <c r="H7" s="27"/>
      <c r="I7" s="27"/>
      <c r="J7" s="27"/>
      <c r="K7" s="27"/>
      <c r="L7" s="27"/>
      <c r="M7" s="27"/>
      <c r="N7" s="27"/>
      <c r="O7" s="116"/>
      <c r="P7" s="27"/>
      <c r="Q7" s="27"/>
      <c r="R7" s="27"/>
      <c r="S7" s="27"/>
      <c r="T7" s="27"/>
      <c r="U7" s="27"/>
      <c r="V7" s="27"/>
      <c r="W7" s="27"/>
    </row>
    <row r="8" spans="1:23" ht="10.5" customHeight="1" x14ac:dyDescent="0.25">
      <c r="A8" s="347"/>
      <c r="B8" s="348"/>
      <c r="C8" s="348"/>
      <c r="D8" s="348"/>
      <c r="E8" s="51"/>
      <c r="F8" s="51"/>
      <c r="G8" s="52"/>
      <c r="H8" s="53"/>
      <c r="I8" s="65"/>
      <c r="J8" s="72" t="s">
        <v>345</v>
      </c>
      <c r="K8" s="53" t="s">
        <v>346</v>
      </c>
      <c r="L8" s="72" t="s">
        <v>347</v>
      </c>
      <c r="M8" s="72" t="s">
        <v>275</v>
      </c>
      <c r="N8" s="72" t="s">
        <v>297</v>
      </c>
      <c r="O8" s="72" t="s">
        <v>344</v>
      </c>
      <c r="P8" s="72" t="s">
        <v>423</v>
      </c>
      <c r="Q8" s="72" t="s">
        <v>440</v>
      </c>
      <c r="R8" s="72">
        <v>11</v>
      </c>
      <c r="S8" s="72">
        <v>12</v>
      </c>
      <c r="T8" s="72">
        <v>13</v>
      </c>
      <c r="U8" s="72">
        <v>14</v>
      </c>
      <c r="V8" s="53">
        <v>15</v>
      </c>
      <c r="W8" s="170"/>
    </row>
    <row r="9" spans="1:23" ht="3.6" customHeight="1" x14ac:dyDescent="0.25">
      <c r="A9" s="176"/>
      <c r="B9" s="21"/>
      <c r="C9" s="121"/>
      <c r="D9" s="21"/>
      <c r="E9" s="21"/>
      <c r="F9" s="121"/>
      <c r="G9" s="307"/>
      <c r="H9" s="341"/>
      <c r="I9" s="342"/>
      <c r="J9" s="177"/>
      <c r="K9" s="177"/>
      <c r="L9" s="177"/>
      <c r="M9" s="177"/>
      <c r="N9" s="121"/>
      <c r="O9" s="121"/>
      <c r="P9" s="121"/>
      <c r="Q9" s="121"/>
      <c r="R9" s="121"/>
      <c r="S9" s="121"/>
      <c r="T9" s="121"/>
      <c r="U9" s="121"/>
      <c r="V9" s="121"/>
      <c r="W9" s="123"/>
    </row>
    <row r="10" spans="1:23" ht="10.199999999999999" customHeight="1" x14ac:dyDescent="0.25">
      <c r="A10" s="349" t="s">
        <v>77</v>
      </c>
      <c r="B10" s="350"/>
      <c r="C10" s="368"/>
      <c r="D10" s="368"/>
      <c r="E10" s="368"/>
      <c r="F10" s="368"/>
      <c r="G10" s="82"/>
      <c r="H10" s="83"/>
      <c r="I10" s="84"/>
      <c r="J10" s="219"/>
      <c r="K10" s="179"/>
      <c r="L10" s="219"/>
      <c r="M10" s="179"/>
      <c r="N10" s="61"/>
      <c r="O10" s="27"/>
      <c r="P10" s="61"/>
      <c r="Q10" s="27"/>
      <c r="R10" s="61"/>
      <c r="S10" s="61"/>
      <c r="T10" s="27"/>
      <c r="U10" s="61"/>
      <c r="V10" s="27"/>
      <c r="W10" s="66"/>
    </row>
    <row r="11" spans="1:23" ht="4.2" customHeight="1" x14ac:dyDescent="0.25">
      <c r="A11" s="57"/>
      <c r="B11" s="178"/>
      <c r="C11" s="27"/>
      <c r="D11" s="27"/>
      <c r="E11" s="27"/>
      <c r="F11" s="27"/>
      <c r="G11" s="50"/>
      <c r="H11" s="27"/>
      <c r="I11" s="66"/>
      <c r="J11" s="219"/>
      <c r="K11" s="179"/>
      <c r="L11" s="219"/>
      <c r="M11" s="179"/>
      <c r="N11" s="61"/>
      <c r="O11" s="27"/>
      <c r="P11" s="61"/>
      <c r="Q11" s="27"/>
      <c r="R11" s="61"/>
      <c r="S11" s="61"/>
      <c r="T11" s="27"/>
      <c r="U11" s="61"/>
      <c r="V11" s="27"/>
      <c r="W11" s="66"/>
    </row>
    <row r="12" spans="1:23" ht="10.199999999999999" customHeight="1" x14ac:dyDescent="0.25">
      <c r="A12" s="332" t="s">
        <v>311</v>
      </c>
      <c r="B12" s="333"/>
      <c r="C12" s="333"/>
      <c r="D12" s="333"/>
      <c r="E12" s="279"/>
      <c r="F12" s="279"/>
      <c r="G12" s="279"/>
      <c r="H12" s="279"/>
      <c r="I12" s="367"/>
      <c r="J12" s="101">
        <v>26780</v>
      </c>
      <c r="K12" s="101">
        <v>26780</v>
      </c>
      <c r="L12" s="101">
        <v>26780</v>
      </c>
      <c r="M12" s="101">
        <v>27585</v>
      </c>
      <c r="N12" s="101">
        <v>27585</v>
      </c>
      <c r="O12" s="101">
        <v>27585</v>
      </c>
      <c r="P12" s="101">
        <v>30068</v>
      </c>
      <c r="Q12" s="101">
        <v>30068</v>
      </c>
      <c r="R12" s="61"/>
      <c r="S12" s="61"/>
      <c r="T12" s="27"/>
      <c r="U12" s="61"/>
      <c r="V12" s="27"/>
      <c r="W12" s="66"/>
    </row>
    <row r="13" spans="1:23" ht="4.2" customHeight="1" x14ac:dyDescent="0.25">
      <c r="A13" s="332"/>
      <c r="B13" s="333"/>
      <c r="C13" s="333"/>
      <c r="D13" s="333"/>
      <c r="E13" s="50"/>
      <c r="F13" s="50"/>
      <c r="G13" s="50"/>
      <c r="H13" s="67"/>
      <c r="I13" s="66"/>
      <c r="J13" s="102"/>
      <c r="K13" s="102"/>
      <c r="L13" s="102"/>
      <c r="M13" s="102"/>
      <c r="N13" s="73"/>
      <c r="O13" s="67"/>
      <c r="P13" s="73"/>
      <c r="Q13" s="73"/>
      <c r="R13" s="73"/>
      <c r="S13" s="73"/>
      <c r="T13" s="67"/>
      <c r="U13" s="73"/>
      <c r="V13" s="67"/>
      <c r="W13" s="66"/>
    </row>
    <row r="14" spans="1:23" ht="10.199999999999999" customHeight="1" x14ac:dyDescent="0.25">
      <c r="A14" s="57" t="s">
        <v>312</v>
      </c>
      <c r="B14" s="50"/>
      <c r="C14" s="50"/>
      <c r="D14" s="50"/>
      <c r="E14" s="50"/>
      <c r="F14" s="50"/>
      <c r="G14" s="50"/>
      <c r="H14" s="27"/>
      <c r="I14" s="66"/>
      <c r="J14" s="101">
        <v>27295</v>
      </c>
      <c r="K14" s="101">
        <v>27295</v>
      </c>
      <c r="L14" s="101">
        <v>27295</v>
      </c>
      <c r="M14" s="101">
        <v>28115</v>
      </c>
      <c r="N14" s="101">
        <v>28115</v>
      </c>
      <c r="O14" s="101">
        <v>28115</v>
      </c>
      <c r="P14" s="101">
        <v>30645</v>
      </c>
      <c r="Q14" s="101">
        <v>30645</v>
      </c>
      <c r="R14" s="61"/>
      <c r="S14" s="61"/>
      <c r="T14" s="27"/>
      <c r="U14" s="61"/>
      <c r="V14" s="27"/>
      <c r="W14" s="66"/>
    </row>
    <row r="15" spans="1:23" ht="4.2" customHeight="1" x14ac:dyDescent="0.25">
      <c r="A15" s="183"/>
      <c r="B15" s="27"/>
      <c r="C15" s="27"/>
      <c r="D15" s="27"/>
      <c r="E15" s="50"/>
      <c r="F15" s="50"/>
      <c r="G15" s="50"/>
      <c r="H15" s="27"/>
      <c r="I15" s="66"/>
      <c r="J15" s="101"/>
      <c r="K15" s="101"/>
      <c r="L15" s="101"/>
      <c r="M15" s="101"/>
      <c r="N15" s="61"/>
      <c r="O15" s="27"/>
      <c r="P15" s="61"/>
      <c r="Q15" s="61"/>
      <c r="R15" s="61"/>
      <c r="S15" s="61"/>
      <c r="T15" s="27"/>
      <c r="U15" s="61"/>
      <c r="V15" s="27"/>
      <c r="W15" s="66"/>
    </row>
    <row r="16" spans="1:23" ht="10.5" customHeight="1" x14ac:dyDescent="0.25">
      <c r="A16" s="332" t="s">
        <v>313</v>
      </c>
      <c r="B16" s="333"/>
      <c r="C16" s="279"/>
      <c r="D16" s="279"/>
      <c r="E16" s="279"/>
      <c r="F16" s="279"/>
      <c r="G16" s="279"/>
      <c r="H16" s="279"/>
      <c r="I16" s="367"/>
      <c r="J16" s="101">
        <v>26780</v>
      </c>
      <c r="K16" s="101">
        <v>26780</v>
      </c>
      <c r="L16" s="101">
        <v>26780</v>
      </c>
      <c r="M16" s="101">
        <v>27585</v>
      </c>
      <c r="N16" s="101">
        <v>27585</v>
      </c>
      <c r="O16" s="101">
        <v>27585</v>
      </c>
      <c r="P16" s="101">
        <v>30068</v>
      </c>
      <c r="Q16" s="101">
        <v>30068</v>
      </c>
      <c r="R16" s="104"/>
      <c r="S16" s="104"/>
      <c r="T16" s="94"/>
      <c r="U16" s="104"/>
      <c r="V16" s="94"/>
      <c r="W16" s="66"/>
    </row>
    <row r="17" spans="1:23" ht="3.6" customHeight="1" x14ac:dyDescent="0.25">
      <c r="A17" s="183"/>
      <c r="B17" s="27"/>
      <c r="C17" s="27"/>
      <c r="D17" s="27"/>
      <c r="E17" s="50"/>
      <c r="F17" s="50"/>
      <c r="G17" s="50"/>
      <c r="H17" s="94"/>
      <c r="I17" s="59"/>
      <c r="J17" s="101"/>
      <c r="K17" s="101"/>
      <c r="L17" s="101"/>
      <c r="M17" s="101"/>
      <c r="N17" s="104"/>
      <c r="O17" s="94"/>
      <c r="P17" s="104"/>
      <c r="Q17" s="104"/>
      <c r="R17" s="104"/>
      <c r="S17" s="104"/>
      <c r="T17" s="94"/>
      <c r="U17" s="104"/>
      <c r="V17" s="94"/>
      <c r="W17" s="66"/>
    </row>
    <row r="18" spans="1:23" ht="10.5" customHeight="1" x14ac:dyDescent="0.25">
      <c r="A18" s="332" t="s">
        <v>314</v>
      </c>
      <c r="B18" s="333"/>
      <c r="C18" s="279"/>
      <c r="D18" s="279"/>
      <c r="E18" s="279"/>
      <c r="F18" s="279"/>
      <c r="G18" s="279"/>
      <c r="H18" s="279"/>
      <c r="I18" s="367"/>
      <c r="J18" s="101">
        <v>160</v>
      </c>
      <c r="K18" s="101">
        <v>160</v>
      </c>
      <c r="L18" s="101">
        <v>160</v>
      </c>
      <c r="M18" s="101">
        <v>200</v>
      </c>
      <c r="N18" s="101">
        <v>200</v>
      </c>
      <c r="O18" s="101">
        <v>200</v>
      </c>
      <c r="P18" s="101">
        <v>220</v>
      </c>
      <c r="Q18" s="101">
        <v>220</v>
      </c>
      <c r="R18" s="104"/>
      <c r="S18" s="104"/>
      <c r="T18" s="94"/>
      <c r="U18" s="104"/>
      <c r="V18" s="94"/>
      <c r="W18" s="66"/>
    </row>
    <row r="19" spans="1:23" ht="3.6" customHeight="1" x14ac:dyDescent="0.25">
      <c r="A19" s="176"/>
      <c r="B19" s="121"/>
      <c r="C19" s="121"/>
      <c r="D19" s="121"/>
      <c r="E19" s="21"/>
      <c r="F19" s="21"/>
      <c r="G19" s="21"/>
      <c r="H19" s="98"/>
      <c r="I19" s="21"/>
      <c r="J19" s="98"/>
      <c r="K19" s="98"/>
      <c r="L19" s="98"/>
      <c r="M19" s="98"/>
      <c r="N19" s="98"/>
      <c r="O19" s="98"/>
      <c r="P19" s="98"/>
      <c r="Q19" s="98"/>
      <c r="R19" s="98"/>
      <c r="S19" s="98"/>
      <c r="T19" s="98"/>
      <c r="U19" s="98"/>
      <c r="V19" s="98"/>
      <c r="W19" s="123"/>
    </row>
    <row r="20" spans="1:23" ht="9.6" customHeight="1" x14ac:dyDescent="0.25">
      <c r="A20" s="349" t="s">
        <v>93</v>
      </c>
      <c r="B20" s="350"/>
      <c r="C20" s="368"/>
      <c r="D20" s="368"/>
      <c r="E20" s="368"/>
      <c r="F20" s="368"/>
      <c r="G20" s="368"/>
      <c r="H20" s="368"/>
      <c r="I20" s="369"/>
      <c r="J20" s="94"/>
      <c r="K20" s="104"/>
      <c r="L20" s="94"/>
      <c r="M20" s="104"/>
      <c r="N20" s="94"/>
      <c r="O20" s="104"/>
      <c r="P20" s="104"/>
      <c r="Q20" s="104"/>
      <c r="R20" s="94"/>
      <c r="S20" s="94"/>
      <c r="T20" s="94"/>
      <c r="U20" s="94"/>
      <c r="V20" s="94"/>
      <c r="W20" s="66"/>
    </row>
    <row r="21" spans="1:23" ht="4.2" customHeight="1" x14ac:dyDescent="0.25">
      <c r="A21" s="57"/>
      <c r="B21" s="178"/>
      <c r="C21" s="27"/>
      <c r="D21" s="27"/>
      <c r="E21" s="27"/>
      <c r="F21" s="27"/>
      <c r="G21" s="50"/>
      <c r="H21" s="178"/>
      <c r="I21" s="170"/>
      <c r="J21" s="94"/>
      <c r="K21" s="104"/>
      <c r="L21" s="94"/>
      <c r="M21" s="104"/>
      <c r="N21" s="94"/>
      <c r="O21" s="104"/>
      <c r="P21" s="104"/>
      <c r="Q21" s="104"/>
      <c r="R21" s="94"/>
      <c r="S21" s="94"/>
      <c r="T21" s="94"/>
      <c r="U21" s="94"/>
      <c r="V21" s="94"/>
      <c r="W21" s="66"/>
    </row>
    <row r="22" spans="1:23" ht="10.5" customHeight="1" x14ac:dyDescent="0.25">
      <c r="A22" s="378" t="s">
        <v>315</v>
      </c>
      <c r="B22" s="379"/>
      <c r="C22" s="379"/>
      <c r="D22" s="379"/>
      <c r="E22" s="379"/>
      <c r="F22" s="279"/>
      <c r="G22" s="279"/>
      <c r="H22" s="279"/>
      <c r="I22" s="367"/>
      <c r="J22" s="101">
        <v>50</v>
      </c>
      <c r="K22" s="101">
        <v>50</v>
      </c>
      <c r="L22" s="101">
        <v>50</v>
      </c>
      <c r="M22" s="101">
        <v>50</v>
      </c>
      <c r="N22" s="101">
        <v>70</v>
      </c>
      <c r="O22" s="132">
        <v>70</v>
      </c>
      <c r="P22" s="101">
        <v>75</v>
      </c>
      <c r="Q22" s="101">
        <v>75</v>
      </c>
      <c r="R22" s="188"/>
      <c r="S22" s="188"/>
      <c r="T22" s="188"/>
      <c r="U22" s="188"/>
      <c r="V22" s="188"/>
      <c r="W22" s="66"/>
    </row>
    <row r="23" spans="1:23" ht="4.2" customHeight="1" x14ac:dyDescent="0.25">
      <c r="A23" s="220"/>
      <c r="B23" s="221"/>
      <c r="C23" s="221"/>
      <c r="D23" s="221"/>
      <c r="E23" s="221"/>
      <c r="F23" s="27"/>
      <c r="G23" s="27"/>
      <c r="H23" s="27"/>
      <c r="I23" s="66"/>
      <c r="J23" s="102"/>
      <c r="K23" s="102"/>
      <c r="L23" s="102"/>
      <c r="M23" s="102"/>
      <c r="N23" s="102"/>
      <c r="O23" s="222"/>
      <c r="P23" s="222"/>
      <c r="Q23" s="222"/>
      <c r="R23" s="188"/>
      <c r="S23" s="188"/>
      <c r="T23" s="188"/>
      <c r="U23" s="188"/>
      <c r="V23" s="188"/>
      <c r="W23" s="66"/>
    </row>
    <row r="24" spans="1:23" ht="10.199999999999999" customHeight="1" x14ac:dyDescent="0.25">
      <c r="A24" s="372" t="s">
        <v>339</v>
      </c>
      <c r="B24" s="370"/>
      <c r="C24" s="370"/>
      <c r="D24" s="370"/>
      <c r="E24" s="370"/>
      <c r="F24" s="370"/>
      <c r="G24" s="370"/>
      <c r="H24" s="370"/>
      <c r="I24" s="371"/>
      <c r="J24" s="101">
        <v>10</v>
      </c>
      <c r="K24" s="101">
        <v>10</v>
      </c>
      <c r="L24" s="101">
        <v>10</v>
      </c>
      <c r="M24" s="101">
        <v>15</v>
      </c>
      <c r="N24" s="101">
        <v>15</v>
      </c>
      <c r="O24" s="101">
        <v>15</v>
      </c>
      <c r="P24" s="101">
        <v>16</v>
      </c>
      <c r="Q24" s="101">
        <v>16</v>
      </c>
      <c r="R24" s="69"/>
      <c r="S24" s="69"/>
      <c r="T24" s="69"/>
      <c r="U24" s="69"/>
      <c r="V24" s="69"/>
      <c r="W24" s="66"/>
    </row>
    <row r="25" spans="1:23" ht="4.2" customHeight="1" x14ac:dyDescent="0.25">
      <c r="A25" s="223"/>
      <c r="B25" s="224"/>
      <c r="C25" s="224"/>
      <c r="D25" s="224"/>
      <c r="E25" s="224"/>
      <c r="F25" s="224"/>
      <c r="G25" s="224"/>
      <c r="H25" s="224"/>
      <c r="I25" s="225"/>
      <c r="J25" s="101"/>
      <c r="K25" s="101"/>
      <c r="L25" s="101"/>
      <c r="M25" s="101"/>
      <c r="N25" s="101"/>
      <c r="O25" s="117"/>
      <c r="P25" s="117"/>
      <c r="Q25" s="117"/>
      <c r="R25" s="69"/>
      <c r="S25" s="69"/>
      <c r="T25" s="69"/>
      <c r="U25" s="69"/>
      <c r="V25" s="69"/>
      <c r="W25" s="66"/>
    </row>
    <row r="26" spans="1:23" ht="20.399999999999999" customHeight="1" x14ac:dyDescent="0.25">
      <c r="A26" s="372" t="s">
        <v>316</v>
      </c>
      <c r="B26" s="370"/>
      <c r="C26" s="370"/>
      <c r="D26" s="370"/>
      <c r="E26" s="370"/>
      <c r="F26" s="370"/>
      <c r="G26" s="370"/>
      <c r="H26" s="370"/>
      <c r="I26" s="371"/>
      <c r="J26" s="102"/>
      <c r="K26" s="102"/>
      <c r="L26" s="102"/>
      <c r="M26" s="102"/>
      <c r="N26" s="102"/>
      <c r="O26" s="117"/>
      <c r="P26" s="117"/>
      <c r="Q26" s="117"/>
      <c r="R26" s="69"/>
      <c r="S26" s="69"/>
      <c r="T26" s="69"/>
      <c r="U26" s="69"/>
      <c r="V26" s="69"/>
      <c r="W26" s="66"/>
    </row>
    <row r="27" spans="1:23" ht="4.2" customHeight="1" x14ac:dyDescent="0.25">
      <c r="A27" s="226"/>
      <c r="B27" s="227"/>
      <c r="C27" s="227"/>
      <c r="D27" s="227"/>
      <c r="E27" s="91"/>
      <c r="F27" s="90"/>
      <c r="G27" s="91"/>
      <c r="H27" s="85"/>
      <c r="I27" s="86"/>
      <c r="J27" s="228"/>
      <c r="K27" s="228"/>
      <c r="L27" s="229"/>
      <c r="M27" s="85"/>
      <c r="N27" s="85"/>
      <c r="O27" s="85"/>
      <c r="P27" s="85"/>
      <c r="Q27" s="85"/>
      <c r="R27" s="85"/>
      <c r="S27" s="85"/>
      <c r="T27" s="85"/>
      <c r="U27" s="85"/>
      <c r="V27" s="85"/>
      <c r="W27" s="230"/>
    </row>
    <row r="28" spans="1:23" ht="10.199999999999999" customHeight="1" x14ac:dyDescent="0.25">
      <c r="A28" s="349" t="s">
        <v>86</v>
      </c>
      <c r="B28" s="350"/>
      <c r="C28" s="368"/>
      <c r="D28" s="368"/>
      <c r="E28" s="368"/>
      <c r="F28" s="368"/>
      <c r="G28" s="231"/>
      <c r="H28" s="231"/>
      <c r="I28" s="232"/>
      <c r="J28" s="233"/>
      <c r="K28" s="61"/>
      <c r="L28" s="178"/>
      <c r="M28" s="195"/>
      <c r="N28" s="74"/>
      <c r="O28" s="195"/>
      <c r="P28" s="195"/>
      <c r="Q28" s="195"/>
      <c r="R28" s="74"/>
      <c r="S28" s="74"/>
      <c r="T28" s="74"/>
      <c r="U28" s="74"/>
      <c r="V28" s="74"/>
      <c r="W28" s="66"/>
    </row>
    <row r="29" spans="1:23" ht="4.2" customHeight="1" x14ac:dyDescent="0.25">
      <c r="A29" s="57"/>
      <c r="B29" s="178"/>
      <c r="C29" s="27"/>
      <c r="D29" s="27"/>
      <c r="E29" s="27"/>
      <c r="F29" s="171"/>
      <c r="G29" s="74"/>
      <c r="H29" s="74"/>
      <c r="I29" s="70"/>
      <c r="J29" s="234"/>
      <c r="K29" s="235"/>
      <c r="L29" s="178"/>
      <c r="M29" s="195"/>
      <c r="N29" s="74"/>
      <c r="O29" s="195"/>
      <c r="P29" s="195"/>
      <c r="Q29" s="195"/>
      <c r="R29" s="74"/>
      <c r="S29" s="74"/>
      <c r="T29" s="74"/>
      <c r="U29" s="74"/>
      <c r="V29" s="74"/>
      <c r="W29" s="66"/>
    </row>
    <row r="30" spans="1:23" ht="10.199999999999999" customHeight="1" x14ac:dyDescent="0.25">
      <c r="A30" s="332" t="s">
        <v>317</v>
      </c>
      <c r="B30" s="279"/>
      <c r="C30" s="279"/>
      <c r="D30" s="279"/>
      <c r="E30" s="279"/>
      <c r="F30" s="279"/>
      <c r="G30" s="279"/>
      <c r="H30" s="279"/>
      <c r="I30" s="367"/>
      <c r="J30" s="80">
        <v>100</v>
      </c>
      <c r="K30" s="101">
        <v>100</v>
      </c>
      <c r="L30" s="81">
        <v>100</v>
      </c>
      <c r="M30" s="101">
        <v>100</v>
      </c>
      <c r="N30" s="81">
        <v>100</v>
      </c>
      <c r="O30" s="101">
        <v>100</v>
      </c>
      <c r="P30" s="101">
        <v>100</v>
      </c>
      <c r="Q30" s="101">
        <v>100</v>
      </c>
      <c r="R30" s="74"/>
      <c r="S30" s="74"/>
      <c r="T30" s="74"/>
      <c r="U30" s="74"/>
      <c r="V30" s="74"/>
      <c r="W30" s="66"/>
    </row>
    <row r="31" spans="1:23" ht="4.2" customHeight="1" x14ac:dyDescent="0.25">
      <c r="A31" s="57"/>
      <c r="B31" s="178"/>
      <c r="C31" s="27"/>
      <c r="D31" s="27"/>
      <c r="E31" s="27"/>
      <c r="F31" s="27"/>
      <c r="G31" s="74"/>
      <c r="H31" s="74"/>
      <c r="I31" s="70"/>
      <c r="J31" s="234"/>
      <c r="K31" s="235"/>
      <c r="L31" s="178"/>
      <c r="M31" s="195"/>
      <c r="N31" s="74"/>
      <c r="O31" s="195"/>
      <c r="P31" s="195"/>
      <c r="Q31" s="195"/>
      <c r="R31" s="74"/>
      <c r="S31" s="74"/>
      <c r="T31" s="74"/>
      <c r="U31" s="74"/>
      <c r="V31" s="74"/>
      <c r="W31" s="66"/>
    </row>
    <row r="32" spans="1:23" ht="10.199999999999999" customHeight="1" x14ac:dyDescent="0.25">
      <c r="A32" s="332" t="s">
        <v>318</v>
      </c>
      <c r="B32" s="279"/>
      <c r="C32" s="279"/>
      <c r="D32" s="279"/>
      <c r="E32" s="279"/>
      <c r="F32" s="279"/>
      <c r="G32" s="279"/>
      <c r="H32" s="279"/>
      <c r="I32" s="367"/>
      <c r="J32" s="80">
        <v>25</v>
      </c>
      <c r="K32" s="101">
        <v>25</v>
      </c>
      <c r="L32" s="81">
        <v>25</v>
      </c>
      <c r="M32" s="101">
        <v>25</v>
      </c>
      <c r="N32" s="81">
        <v>25</v>
      </c>
      <c r="O32" s="101">
        <v>25</v>
      </c>
      <c r="P32" s="101">
        <v>25</v>
      </c>
      <c r="Q32" s="101">
        <v>25</v>
      </c>
      <c r="R32" s="74"/>
      <c r="S32" s="74"/>
      <c r="T32" s="74"/>
      <c r="U32" s="74"/>
      <c r="V32" s="74"/>
      <c r="W32" s="66"/>
    </row>
    <row r="33" spans="1:23" ht="3.6" customHeight="1" x14ac:dyDescent="0.25">
      <c r="A33" s="236"/>
      <c r="B33" s="237"/>
      <c r="C33" s="237"/>
      <c r="D33" s="237"/>
      <c r="E33" s="238"/>
      <c r="F33" s="238"/>
      <c r="G33" s="238"/>
      <c r="H33" s="239"/>
      <c r="I33" s="240"/>
      <c r="J33" s="239"/>
      <c r="K33" s="239"/>
      <c r="L33" s="239"/>
      <c r="M33" s="239"/>
      <c r="N33" s="239"/>
      <c r="O33" s="239"/>
      <c r="P33" s="239"/>
      <c r="Q33" s="239"/>
      <c r="R33" s="239"/>
      <c r="S33" s="239"/>
      <c r="T33" s="239"/>
      <c r="U33" s="239"/>
      <c r="V33" s="239"/>
      <c r="W33" s="123"/>
    </row>
    <row r="34" spans="1:23" ht="10.5" customHeight="1" x14ac:dyDescent="0.25">
      <c r="A34" s="373" t="s">
        <v>298</v>
      </c>
      <c r="B34" s="374"/>
      <c r="C34" s="374"/>
      <c r="D34" s="374"/>
      <c r="E34" s="374"/>
      <c r="F34" s="374"/>
      <c r="G34" s="374"/>
      <c r="H34" s="374"/>
      <c r="I34" s="375"/>
      <c r="J34" s="233"/>
      <c r="K34" s="235"/>
      <c r="L34" s="178"/>
      <c r="M34" s="222"/>
      <c r="N34" s="188"/>
      <c r="O34" s="222"/>
      <c r="P34" s="222"/>
      <c r="Q34" s="61"/>
      <c r="R34" s="188"/>
      <c r="S34" s="188"/>
      <c r="T34" s="188"/>
      <c r="U34" s="188"/>
      <c r="V34" s="188"/>
      <c r="W34" s="66"/>
    </row>
    <row r="35" spans="1:23" ht="10.199999999999999" customHeight="1" x14ac:dyDescent="0.25">
      <c r="A35" s="347" t="s">
        <v>319</v>
      </c>
      <c r="B35" s="376"/>
      <c r="C35" s="376"/>
      <c r="D35" s="376"/>
      <c r="E35" s="376"/>
      <c r="F35" s="376"/>
      <c r="G35" s="376"/>
      <c r="H35" s="376"/>
      <c r="I35" s="377"/>
      <c r="J35" s="80">
        <v>100</v>
      </c>
      <c r="K35" s="101">
        <v>100</v>
      </c>
      <c r="L35" s="81">
        <v>100</v>
      </c>
      <c r="M35" s="101">
        <v>100</v>
      </c>
      <c r="N35" s="81">
        <v>100</v>
      </c>
      <c r="O35" s="101">
        <v>100</v>
      </c>
      <c r="P35" s="101">
        <v>109</v>
      </c>
      <c r="Q35" s="101">
        <v>109</v>
      </c>
      <c r="R35" s="94"/>
      <c r="S35" s="94"/>
      <c r="T35" s="94"/>
      <c r="U35" s="94"/>
      <c r="V35" s="94"/>
      <c r="W35" s="66"/>
    </row>
    <row r="36" spans="1:23" ht="4.2" customHeight="1" x14ac:dyDescent="0.25">
      <c r="A36" s="122"/>
      <c r="B36" s="241"/>
      <c r="C36" s="241"/>
      <c r="D36" s="241"/>
      <c r="E36" s="21"/>
      <c r="F36" s="21"/>
      <c r="G36" s="21"/>
      <c r="H36" s="98"/>
      <c r="I36" s="58"/>
      <c r="J36" s="98"/>
      <c r="K36" s="98"/>
      <c r="L36" s="98"/>
      <c r="M36" s="98"/>
      <c r="N36" s="98"/>
      <c r="O36" s="98"/>
      <c r="P36" s="98"/>
      <c r="Q36" s="98"/>
      <c r="R36" s="98"/>
      <c r="S36" s="98"/>
      <c r="T36" s="98"/>
      <c r="U36" s="98"/>
      <c r="V36" s="98"/>
      <c r="W36" s="123"/>
    </row>
    <row r="37" spans="1:23" ht="10.199999999999999" customHeight="1" x14ac:dyDescent="0.25">
      <c r="A37" s="349" t="s">
        <v>113</v>
      </c>
      <c r="B37" s="368"/>
      <c r="C37" s="368"/>
      <c r="D37" s="368"/>
      <c r="E37" s="368"/>
      <c r="F37" s="368"/>
      <c r="G37" s="368"/>
      <c r="H37" s="368"/>
      <c r="I37" s="369"/>
      <c r="J37" s="94"/>
      <c r="K37" s="104"/>
      <c r="L37" s="94"/>
      <c r="M37" s="104"/>
      <c r="N37" s="94"/>
      <c r="O37" s="104"/>
      <c r="P37" s="104"/>
      <c r="Q37" s="104"/>
      <c r="R37" s="94"/>
      <c r="S37" s="94"/>
      <c r="T37" s="94"/>
      <c r="U37" s="94"/>
      <c r="V37" s="94"/>
      <c r="W37" s="66"/>
    </row>
    <row r="38" spans="1:23" ht="4.2" customHeight="1" x14ac:dyDescent="0.25">
      <c r="A38" s="57"/>
      <c r="B38" s="27"/>
      <c r="C38" s="27"/>
      <c r="D38" s="27"/>
      <c r="E38" s="27"/>
      <c r="F38" s="27"/>
      <c r="G38" s="27"/>
      <c r="H38" s="27"/>
      <c r="I38" s="66"/>
      <c r="J38" s="94"/>
      <c r="K38" s="104"/>
      <c r="L38" s="94"/>
      <c r="M38" s="104"/>
      <c r="N38" s="94"/>
      <c r="O38" s="104"/>
      <c r="P38" s="104"/>
      <c r="Q38" s="104"/>
      <c r="R38" s="94"/>
      <c r="S38" s="94"/>
      <c r="T38" s="94"/>
      <c r="U38" s="94"/>
      <c r="V38" s="94"/>
      <c r="W38" s="66"/>
    </row>
    <row r="39" spans="1:23" ht="9.6" customHeight="1" x14ac:dyDescent="0.25">
      <c r="A39" s="332" t="s">
        <v>320</v>
      </c>
      <c r="B39" s="279"/>
      <c r="C39" s="279"/>
      <c r="D39" s="279"/>
      <c r="E39" s="279"/>
      <c r="F39" s="279"/>
      <c r="G39" s="279"/>
      <c r="H39" s="279"/>
      <c r="I39" s="367"/>
      <c r="J39" s="80">
        <v>50</v>
      </c>
      <c r="K39" s="101">
        <v>50</v>
      </c>
      <c r="L39" s="81">
        <v>70</v>
      </c>
      <c r="M39" s="101">
        <v>70</v>
      </c>
      <c r="N39" s="81">
        <v>70</v>
      </c>
      <c r="O39" s="101">
        <v>70</v>
      </c>
      <c r="P39" s="132">
        <v>75</v>
      </c>
      <c r="Q39" s="132">
        <v>75</v>
      </c>
      <c r="R39" s="94"/>
      <c r="S39" s="94"/>
      <c r="T39" s="94"/>
      <c r="U39" s="94"/>
      <c r="V39" s="94"/>
      <c r="W39" s="66"/>
    </row>
    <row r="40" spans="1:23" ht="4.2" customHeight="1" x14ac:dyDescent="0.25">
      <c r="A40" s="57"/>
      <c r="B40" s="178"/>
      <c r="C40" s="178"/>
      <c r="D40" s="178"/>
      <c r="E40" s="50"/>
      <c r="F40" s="50"/>
      <c r="G40" s="50"/>
      <c r="H40" s="94"/>
      <c r="I40" s="59"/>
      <c r="J40" s="94"/>
      <c r="K40" s="104"/>
      <c r="L40" s="94"/>
      <c r="M40" s="104"/>
      <c r="N40" s="94"/>
      <c r="O40" s="104"/>
      <c r="P40" s="133"/>
      <c r="Q40" s="133"/>
      <c r="R40" s="94"/>
      <c r="S40" s="94"/>
      <c r="T40" s="94"/>
      <c r="U40" s="94"/>
      <c r="V40" s="94"/>
      <c r="W40" s="66"/>
    </row>
    <row r="41" spans="1:23" ht="9.6" customHeight="1" x14ac:dyDescent="0.25">
      <c r="A41" s="332" t="s">
        <v>321</v>
      </c>
      <c r="B41" s="279"/>
      <c r="C41" s="279"/>
      <c r="D41" s="279"/>
      <c r="E41" s="279"/>
      <c r="F41" s="279"/>
      <c r="G41" s="279"/>
      <c r="H41" s="279"/>
      <c r="I41" s="367"/>
      <c r="J41" s="80">
        <v>80</v>
      </c>
      <c r="K41" s="101">
        <v>80</v>
      </c>
      <c r="L41" s="81">
        <v>100</v>
      </c>
      <c r="M41" s="101">
        <v>100</v>
      </c>
      <c r="N41" s="81">
        <v>100</v>
      </c>
      <c r="O41" s="101">
        <v>100</v>
      </c>
      <c r="P41" s="132">
        <v>120</v>
      </c>
      <c r="Q41" s="132">
        <v>120</v>
      </c>
      <c r="R41" s="94"/>
      <c r="S41" s="94"/>
      <c r="T41" s="94"/>
      <c r="U41" s="94"/>
      <c r="V41" s="94"/>
      <c r="W41" s="66"/>
    </row>
    <row r="42" spans="1:23" ht="4.2" customHeight="1" x14ac:dyDescent="0.25">
      <c r="A42" s="57"/>
      <c r="B42" s="178"/>
      <c r="C42" s="178"/>
      <c r="D42" s="178"/>
      <c r="E42" s="50"/>
      <c r="F42" s="50"/>
      <c r="G42" s="50"/>
      <c r="H42" s="94"/>
      <c r="I42" s="59"/>
      <c r="J42" s="94"/>
      <c r="K42" s="104"/>
      <c r="L42" s="94"/>
      <c r="M42" s="104"/>
      <c r="N42" s="94"/>
      <c r="O42" s="104"/>
      <c r="P42" s="133"/>
      <c r="Q42" s="133"/>
      <c r="R42" s="94"/>
      <c r="S42" s="94"/>
      <c r="T42" s="94"/>
      <c r="U42" s="94"/>
      <c r="V42" s="94"/>
      <c r="W42" s="66"/>
    </row>
    <row r="43" spans="1:23" ht="20.399999999999999" customHeight="1" x14ac:dyDescent="0.25">
      <c r="A43" s="356" t="s">
        <v>322</v>
      </c>
      <c r="B43" s="370"/>
      <c r="C43" s="370"/>
      <c r="D43" s="370"/>
      <c r="E43" s="370"/>
      <c r="F43" s="370"/>
      <c r="G43" s="370"/>
      <c r="H43" s="370"/>
      <c r="I43" s="371"/>
      <c r="J43" s="80">
        <v>50</v>
      </c>
      <c r="K43" s="101">
        <v>50</v>
      </c>
      <c r="L43" s="81">
        <v>50</v>
      </c>
      <c r="M43" s="101">
        <v>70</v>
      </c>
      <c r="N43" s="81">
        <v>70</v>
      </c>
      <c r="O43" s="101">
        <v>70</v>
      </c>
      <c r="P43" s="132">
        <v>75</v>
      </c>
      <c r="Q43" s="132">
        <v>75</v>
      </c>
      <c r="R43" s="94"/>
      <c r="S43" s="94"/>
      <c r="T43" s="94"/>
      <c r="U43" s="94"/>
      <c r="V43" s="94"/>
      <c r="W43" s="66"/>
    </row>
    <row r="44" spans="1:23" ht="4.2" customHeight="1" x14ac:dyDescent="0.25">
      <c r="A44" s="57"/>
      <c r="B44" s="178"/>
      <c r="C44" s="178"/>
      <c r="D44" s="178"/>
      <c r="E44" s="50"/>
      <c r="F44" s="50"/>
      <c r="G44" s="50"/>
      <c r="H44" s="94"/>
      <c r="I44" s="59"/>
      <c r="J44" s="94"/>
      <c r="K44" s="104"/>
      <c r="L44" s="94"/>
      <c r="M44" s="104"/>
      <c r="N44" s="94"/>
      <c r="O44" s="104"/>
      <c r="P44" s="104"/>
      <c r="Q44" s="104"/>
      <c r="R44" s="94"/>
      <c r="S44" s="94"/>
      <c r="T44" s="94"/>
      <c r="U44" s="94"/>
      <c r="V44" s="94"/>
      <c r="W44" s="66"/>
    </row>
    <row r="45" spans="1:23" ht="9.6" customHeight="1" x14ac:dyDescent="0.25">
      <c r="A45" s="332" t="s">
        <v>329</v>
      </c>
      <c r="B45" s="279"/>
      <c r="C45" s="279"/>
      <c r="D45" s="279"/>
      <c r="E45" s="279"/>
      <c r="F45" s="279"/>
      <c r="G45" s="279"/>
      <c r="H45" s="279"/>
      <c r="I45" s="367"/>
      <c r="J45" s="80">
        <v>50</v>
      </c>
      <c r="K45" s="101">
        <v>50</v>
      </c>
      <c r="L45" s="81">
        <v>50</v>
      </c>
      <c r="M45" s="101">
        <v>50</v>
      </c>
      <c r="N45" s="81">
        <v>50</v>
      </c>
      <c r="O45" s="101">
        <v>50</v>
      </c>
      <c r="P45" s="101">
        <v>53</v>
      </c>
      <c r="Q45" s="101">
        <v>53</v>
      </c>
      <c r="R45" s="94"/>
      <c r="S45" s="94"/>
      <c r="T45" s="94"/>
      <c r="U45" s="94"/>
      <c r="V45" s="94"/>
      <c r="W45" s="66"/>
    </row>
    <row r="46" spans="1:23" ht="4.2" customHeight="1" x14ac:dyDescent="0.25">
      <c r="A46" s="122"/>
      <c r="B46" s="241"/>
      <c r="C46" s="241"/>
      <c r="D46" s="241"/>
      <c r="E46" s="21"/>
      <c r="F46" s="21"/>
      <c r="G46" s="21"/>
      <c r="H46" s="98"/>
      <c r="I46" s="58"/>
      <c r="J46" s="242"/>
      <c r="K46" s="242"/>
      <c r="L46" s="241"/>
      <c r="M46" s="98"/>
      <c r="N46" s="98"/>
      <c r="O46" s="98"/>
      <c r="P46" s="98"/>
      <c r="Q46" s="98"/>
      <c r="R46" s="98"/>
      <c r="S46" s="98"/>
      <c r="T46" s="98"/>
      <c r="U46" s="98"/>
      <c r="V46" s="98"/>
      <c r="W46" s="123"/>
    </row>
    <row r="47" spans="1:23" ht="9.6" customHeight="1" x14ac:dyDescent="0.25">
      <c r="A47" s="349" t="s">
        <v>330</v>
      </c>
      <c r="B47" s="368"/>
      <c r="C47" s="368"/>
      <c r="D47" s="368"/>
      <c r="E47" s="368"/>
      <c r="F47" s="368"/>
      <c r="G47" s="368"/>
      <c r="H47" s="368"/>
      <c r="I47" s="369"/>
      <c r="J47" s="234"/>
      <c r="K47" s="235"/>
      <c r="L47" s="178"/>
      <c r="M47" s="104"/>
      <c r="N47" s="94"/>
      <c r="O47" s="104"/>
      <c r="P47" s="104"/>
      <c r="Q47" s="104"/>
      <c r="R47" s="94"/>
      <c r="S47" s="94"/>
      <c r="T47" s="94"/>
      <c r="U47" s="94"/>
      <c r="V47" s="94"/>
      <c r="W47" s="66"/>
    </row>
    <row r="48" spans="1:23" ht="4.2" customHeight="1" x14ac:dyDescent="0.25">
      <c r="A48" s="57"/>
      <c r="B48" s="178"/>
      <c r="C48" s="178"/>
      <c r="D48" s="178"/>
      <c r="E48" s="50"/>
      <c r="F48" s="50"/>
      <c r="G48" s="50"/>
      <c r="H48" s="94"/>
      <c r="I48" s="59"/>
      <c r="J48" s="234"/>
      <c r="K48" s="235"/>
      <c r="L48" s="178"/>
      <c r="M48" s="104"/>
      <c r="N48" s="94"/>
      <c r="O48" s="104"/>
      <c r="P48" s="104"/>
      <c r="Q48" s="104"/>
      <c r="R48" s="94"/>
      <c r="S48" s="94"/>
      <c r="T48" s="94"/>
      <c r="U48" s="94"/>
      <c r="V48" s="94"/>
      <c r="W48" s="66"/>
    </row>
    <row r="49" spans="1:23" ht="9.6" customHeight="1" x14ac:dyDescent="0.25">
      <c r="A49" s="332" t="s">
        <v>331</v>
      </c>
      <c r="B49" s="279"/>
      <c r="C49" s="279"/>
      <c r="D49" s="279"/>
      <c r="E49" s="279"/>
      <c r="F49" s="279"/>
      <c r="G49" s="279"/>
      <c r="H49" s="279"/>
      <c r="I49" s="367"/>
      <c r="J49" s="80">
        <v>50</v>
      </c>
      <c r="K49" s="101">
        <v>50</v>
      </c>
      <c r="L49" s="81">
        <v>70</v>
      </c>
      <c r="M49" s="101">
        <v>70</v>
      </c>
      <c r="N49" s="81">
        <v>70</v>
      </c>
      <c r="O49" s="101">
        <v>70</v>
      </c>
      <c r="P49" s="101">
        <v>75</v>
      </c>
      <c r="Q49" s="101">
        <v>75</v>
      </c>
      <c r="R49" s="94"/>
      <c r="S49" s="94"/>
      <c r="T49" s="94"/>
      <c r="U49" s="94"/>
      <c r="V49" s="94"/>
      <c r="W49" s="66"/>
    </row>
    <row r="50" spans="1:23" ht="4.2" customHeight="1" x14ac:dyDescent="0.25">
      <c r="A50" s="57"/>
      <c r="B50" s="178"/>
      <c r="C50" s="178"/>
      <c r="D50" s="178"/>
      <c r="E50" s="50"/>
      <c r="F50" s="50"/>
      <c r="G50" s="50"/>
      <c r="H50" s="94"/>
      <c r="I50" s="59"/>
      <c r="J50" s="234"/>
      <c r="K50" s="235"/>
      <c r="L50" s="178"/>
      <c r="M50" s="104"/>
      <c r="N50" s="94"/>
      <c r="O50" s="104"/>
      <c r="P50" s="104"/>
      <c r="Q50" s="104"/>
      <c r="R50" s="94"/>
      <c r="S50" s="94"/>
      <c r="T50" s="94"/>
      <c r="U50" s="94"/>
      <c r="V50" s="94"/>
      <c r="W50" s="66"/>
    </row>
    <row r="51" spans="1:23" ht="9.6" customHeight="1" x14ac:dyDescent="0.25">
      <c r="A51" s="332" t="s">
        <v>332</v>
      </c>
      <c r="B51" s="279"/>
      <c r="C51" s="279"/>
      <c r="D51" s="279"/>
      <c r="E51" s="279"/>
      <c r="F51" s="279"/>
      <c r="G51" s="279"/>
      <c r="H51" s="279"/>
      <c r="I51" s="367"/>
      <c r="J51" s="80">
        <v>80</v>
      </c>
      <c r="K51" s="101">
        <v>80</v>
      </c>
      <c r="L51" s="81">
        <v>100</v>
      </c>
      <c r="M51" s="101">
        <v>100</v>
      </c>
      <c r="N51" s="81">
        <v>100</v>
      </c>
      <c r="O51" s="101">
        <v>100</v>
      </c>
      <c r="P51" s="101">
        <v>120</v>
      </c>
      <c r="Q51" s="101">
        <v>120</v>
      </c>
      <c r="R51" s="94"/>
      <c r="S51" s="94"/>
      <c r="T51" s="94"/>
      <c r="U51" s="94"/>
      <c r="V51" s="94"/>
      <c r="W51" s="66"/>
    </row>
    <row r="52" spans="1:23" ht="4.2" customHeight="1" x14ac:dyDescent="0.25">
      <c r="A52" s="57"/>
      <c r="B52" s="178"/>
      <c r="C52" s="178"/>
      <c r="D52" s="178"/>
      <c r="E52" s="50"/>
      <c r="F52" s="50"/>
      <c r="G52" s="50"/>
      <c r="H52" s="94"/>
      <c r="I52" s="59"/>
      <c r="J52" s="234"/>
      <c r="K52" s="235"/>
      <c r="L52" s="178"/>
      <c r="M52" s="104"/>
      <c r="N52" s="94"/>
      <c r="O52" s="104"/>
      <c r="P52" s="104"/>
      <c r="Q52" s="104"/>
      <c r="R52" s="94"/>
      <c r="S52" s="94"/>
      <c r="T52" s="94"/>
      <c r="U52" s="94"/>
      <c r="V52" s="94"/>
      <c r="W52" s="66"/>
    </row>
    <row r="53" spans="1:23" ht="9.6" customHeight="1" x14ac:dyDescent="0.25">
      <c r="A53" s="332" t="s">
        <v>329</v>
      </c>
      <c r="B53" s="279"/>
      <c r="C53" s="279"/>
      <c r="D53" s="279"/>
      <c r="E53" s="279"/>
      <c r="F53" s="279"/>
      <c r="G53" s="279"/>
      <c r="H53" s="279"/>
      <c r="I53" s="367"/>
      <c r="J53" s="80">
        <v>50</v>
      </c>
      <c r="K53" s="101">
        <v>50</v>
      </c>
      <c r="L53" s="81">
        <v>50</v>
      </c>
      <c r="M53" s="101">
        <v>50</v>
      </c>
      <c r="N53" s="81">
        <v>50</v>
      </c>
      <c r="O53" s="101">
        <v>50</v>
      </c>
      <c r="P53" s="101">
        <v>53</v>
      </c>
      <c r="Q53" s="101">
        <v>53</v>
      </c>
      <c r="R53" s="94"/>
      <c r="S53" s="94"/>
      <c r="T53" s="94"/>
      <c r="U53" s="94"/>
      <c r="V53" s="94"/>
      <c r="W53" s="66"/>
    </row>
    <row r="54" spans="1:23" ht="4.2" customHeight="1" x14ac:dyDescent="0.25">
      <c r="A54" s="122"/>
      <c r="B54" s="121"/>
      <c r="C54" s="121"/>
      <c r="D54" s="121"/>
      <c r="E54" s="121"/>
      <c r="F54" s="121"/>
      <c r="G54" s="121"/>
      <c r="H54" s="121"/>
      <c r="I54" s="123"/>
      <c r="J54" s="242"/>
      <c r="K54" s="242"/>
      <c r="L54" s="241"/>
      <c r="M54" s="98"/>
      <c r="N54" s="98"/>
      <c r="O54" s="98"/>
      <c r="P54" s="98"/>
      <c r="Q54" s="98"/>
      <c r="R54" s="98"/>
      <c r="S54" s="98"/>
      <c r="T54" s="98"/>
      <c r="U54" s="98"/>
      <c r="V54" s="98"/>
      <c r="W54" s="123"/>
    </row>
    <row r="55" spans="1:23" ht="9.6" customHeight="1" x14ac:dyDescent="0.25">
      <c r="A55" s="349" t="s">
        <v>323</v>
      </c>
      <c r="B55" s="368"/>
      <c r="C55" s="368"/>
      <c r="D55" s="368"/>
      <c r="E55" s="368"/>
      <c r="F55" s="368"/>
      <c r="G55" s="368"/>
      <c r="H55" s="368"/>
      <c r="I55" s="369"/>
      <c r="J55" s="234"/>
      <c r="K55" s="235"/>
      <c r="L55" s="178"/>
      <c r="M55" s="104"/>
      <c r="N55" s="104"/>
      <c r="O55" s="104"/>
      <c r="P55" s="104"/>
      <c r="Q55" s="104"/>
      <c r="R55" s="94"/>
      <c r="S55" s="94"/>
      <c r="T55" s="94"/>
      <c r="U55" s="94"/>
      <c r="V55" s="94"/>
      <c r="W55" s="66"/>
    </row>
    <row r="56" spans="1:23" ht="4.2" customHeight="1" x14ac:dyDescent="0.25">
      <c r="A56" s="57"/>
      <c r="B56" s="27"/>
      <c r="C56" s="27"/>
      <c r="D56" s="27"/>
      <c r="E56" s="27"/>
      <c r="F56" s="27"/>
      <c r="G56" s="27"/>
      <c r="H56" s="27"/>
      <c r="I56" s="66"/>
      <c r="J56" s="234"/>
      <c r="K56" s="235"/>
      <c r="L56" s="178"/>
      <c r="M56" s="104"/>
      <c r="N56" s="104"/>
      <c r="O56" s="104"/>
      <c r="P56" s="104"/>
      <c r="Q56" s="104"/>
      <c r="R56" s="94"/>
      <c r="S56" s="94"/>
      <c r="T56" s="94"/>
      <c r="U56" s="94"/>
      <c r="V56" s="94"/>
      <c r="W56" s="66"/>
    </row>
    <row r="57" spans="1:23" ht="19.8" customHeight="1" x14ac:dyDescent="0.25">
      <c r="A57" s="356" t="s">
        <v>324</v>
      </c>
      <c r="B57" s="370"/>
      <c r="C57" s="370"/>
      <c r="D57" s="370"/>
      <c r="E57" s="370"/>
      <c r="F57" s="370"/>
      <c r="G57" s="370"/>
      <c r="H57" s="370"/>
      <c r="I57" s="371"/>
      <c r="J57" s="80">
        <v>50</v>
      </c>
      <c r="K57" s="101">
        <v>50</v>
      </c>
      <c r="L57" s="81">
        <v>50</v>
      </c>
      <c r="M57" s="101">
        <v>50</v>
      </c>
      <c r="N57" s="101">
        <v>50</v>
      </c>
      <c r="O57" s="101">
        <v>70</v>
      </c>
      <c r="P57" s="132">
        <v>75</v>
      </c>
      <c r="Q57" s="132">
        <v>75</v>
      </c>
      <c r="R57" s="94"/>
      <c r="S57" s="94"/>
      <c r="T57" s="94"/>
      <c r="U57" s="94"/>
      <c r="V57" s="94"/>
      <c r="W57" s="66"/>
    </row>
    <row r="58" spans="1:23" ht="4.2" customHeight="1" x14ac:dyDescent="0.25">
      <c r="A58" s="57"/>
      <c r="B58" s="178"/>
      <c r="C58" s="178"/>
      <c r="D58" s="178"/>
      <c r="E58" s="50"/>
      <c r="F58" s="50"/>
      <c r="G58" s="50"/>
      <c r="H58" s="94"/>
      <c r="I58" s="59"/>
      <c r="J58" s="234"/>
      <c r="K58" s="235"/>
      <c r="L58" s="178"/>
      <c r="M58" s="104"/>
      <c r="N58" s="104"/>
      <c r="O58" s="104"/>
      <c r="P58" s="133"/>
      <c r="Q58" s="133"/>
      <c r="R58" s="94"/>
      <c r="S58" s="94"/>
      <c r="T58" s="94"/>
      <c r="U58" s="94"/>
      <c r="V58" s="94"/>
      <c r="W58" s="66"/>
    </row>
    <row r="59" spans="1:23" ht="19.8" customHeight="1" x14ac:dyDescent="0.25">
      <c r="A59" s="356" t="s">
        <v>325</v>
      </c>
      <c r="B59" s="370"/>
      <c r="C59" s="370"/>
      <c r="D59" s="370"/>
      <c r="E59" s="370"/>
      <c r="F59" s="370"/>
      <c r="G59" s="370"/>
      <c r="H59" s="370"/>
      <c r="I59" s="371"/>
      <c r="J59" s="80">
        <v>80</v>
      </c>
      <c r="K59" s="101">
        <v>80</v>
      </c>
      <c r="L59" s="81">
        <v>80</v>
      </c>
      <c r="M59" s="101">
        <v>80</v>
      </c>
      <c r="N59" s="101">
        <v>80</v>
      </c>
      <c r="O59" s="101">
        <v>100</v>
      </c>
      <c r="P59" s="132">
        <v>120</v>
      </c>
      <c r="Q59" s="132">
        <v>120</v>
      </c>
      <c r="R59" s="94"/>
      <c r="S59" s="94"/>
      <c r="T59" s="94"/>
      <c r="U59" s="94"/>
      <c r="V59" s="94"/>
      <c r="W59" s="66"/>
    </row>
    <row r="60" spans="1:23" ht="4.2" customHeight="1" x14ac:dyDescent="0.25">
      <c r="A60" s="57"/>
      <c r="B60" s="178"/>
      <c r="C60" s="178"/>
      <c r="D60" s="178"/>
      <c r="E60" s="50"/>
      <c r="F60" s="50"/>
      <c r="G60" s="50"/>
      <c r="H60" s="94"/>
      <c r="I60" s="59"/>
      <c r="J60" s="234"/>
      <c r="K60" s="235"/>
      <c r="L60" s="178"/>
      <c r="M60" s="104"/>
      <c r="N60" s="104"/>
      <c r="O60" s="104"/>
      <c r="P60" s="104"/>
      <c r="Q60" s="104"/>
      <c r="R60" s="94"/>
      <c r="S60" s="94"/>
      <c r="T60" s="94"/>
      <c r="U60" s="94"/>
      <c r="V60" s="94"/>
      <c r="W60" s="66"/>
    </row>
    <row r="61" spans="1:23" ht="9.6" customHeight="1" x14ac:dyDescent="0.25">
      <c r="A61" s="332" t="s">
        <v>329</v>
      </c>
      <c r="B61" s="279"/>
      <c r="C61" s="279"/>
      <c r="D61" s="279"/>
      <c r="E61" s="279"/>
      <c r="F61" s="279"/>
      <c r="G61" s="279"/>
      <c r="H61" s="279"/>
      <c r="I61" s="367"/>
      <c r="J61" s="80">
        <v>50</v>
      </c>
      <c r="K61" s="101">
        <v>50</v>
      </c>
      <c r="L61" s="81">
        <v>50</v>
      </c>
      <c r="M61" s="101">
        <v>50</v>
      </c>
      <c r="N61" s="101">
        <v>50</v>
      </c>
      <c r="O61" s="101">
        <v>50</v>
      </c>
      <c r="P61" s="101">
        <v>53</v>
      </c>
      <c r="Q61" s="101">
        <v>53</v>
      </c>
      <c r="R61" s="94"/>
      <c r="S61" s="94"/>
      <c r="T61" s="94"/>
      <c r="U61" s="94"/>
      <c r="V61" s="94"/>
      <c r="W61" s="66"/>
    </row>
    <row r="62" spans="1:23" ht="4.2" customHeight="1" x14ac:dyDescent="0.25">
      <c r="A62" s="122"/>
      <c r="B62" s="241"/>
      <c r="C62" s="241"/>
      <c r="D62" s="241"/>
      <c r="E62" s="21"/>
      <c r="F62" s="21"/>
      <c r="G62" s="21"/>
      <c r="H62" s="98"/>
      <c r="I62" s="58"/>
      <c r="J62" s="242"/>
      <c r="K62" s="242"/>
      <c r="L62" s="241"/>
      <c r="M62" s="98"/>
      <c r="N62" s="98"/>
      <c r="O62" s="98"/>
      <c r="P62" s="98"/>
      <c r="Q62" s="98"/>
      <c r="R62" s="98"/>
      <c r="S62" s="98"/>
      <c r="T62" s="98"/>
      <c r="U62" s="98"/>
      <c r="V62" s="98"/>
      <c r="W62" s="123"/>
    </row>
    <row r="63" spans="1:23" ht="9.6" customHeight="1" x14ac:dyDescent="0.25">
      <c r="A63" s="349" t="s">
        <v>326</v>
      </c>
      <c r="B63" s="368"/>
      <c r="C63" s="368"/>
      <c r="D63" s="368"/>
      <c r="E63" s="368"/>
      <c r="F63" s="368"/>
      <c r="G63" s="368"/>
      <c r="H63" s="368"/>
      <c r="I63" s="369"/>
      <c r="J63" s="234"/>
      <c r="K63" s="235"/>
      <c r="L63" s="178"/>
      <c r="M63" s="104"/>
      <c r="N63" s="94"/>
      <c r="O63" s="104"/>
      <c r="P63" s="104"/>
      <c r="Q63" s="104"/>
      <c r="R63" s="94"/>
      <c r="S63" s="94"/>
      <c r="T63" s="94"/>
      <c r="U63" s="94"/>
      <c r="V63" s="94"/>
      <c r="W63" s="66"/>
    </row>
    <row r="64" spans="1:23" ht="4.2" customHeight="1" x14ac:dyDescent="0.25">
      <c r="A64" s="57"/>
      <c r="B64" s="178"/>
      <c r="C64" s="178"/>
      <c r="D64" s="178"/>
      <c r="E64" s="50"/>
      <c r="F64" s="51"/>
      <c r="G64" s="50"/>
      <c r="H64" s="94"/>
      <c r="I64" s="59"/>
      <c r="J64" s="234"/>
      <c r="K64" s="235"/>
      <c r="L64" s="178"/>
      <c r="M64" s="104"/>
      <c r="N64" s="94"/>
      <c r="O64" s="104"/>
      <c r="P64" s="104"/>
      <c r="Q64" s="104"/>
      <c r="R64" s="94"/>
      <c r="S64" s="94"/>
      <c r="T64" s="94"/>
      <c r="U64" s="94"/>
      <c r="V64" s="94"/>
      <c r="W64" s="66"/>
    </row>
    <row r="65" spans="1:23" ht="9.6" customHeight="1" x14ac:dyDescent="0.25">
      <c r="A65" s="332" t="s">
        <v>327</v>
      </c>
      <c r="B65" s="279"/>
      <c r="C65" s="279"/>
      <c r="D65" s="279"/>
      <c r="E65" s="279"/>
      <c r="F65" s="279"/>
      <c r="G65" s="279"/>
      <c r="H65" s="279"/>
      <c r="I65" s="367"/>
      <c r="J65" s="80">
        <v>0</v>
      </c>
      <c r="K65" s="101">
        <v>0</v>
      </c>
      <c r="L65" s="81">
        <v>0</v>
      </c>
      <c r="M65" s="101">
        <v>0</v>
      </c>
      <c r="N65" s="81">
        <v>0</v>
      </c>
      <c r="O65" s="101">
        <v>50</v>
      </c>
      <c r="P65" s="101"/>
      <c r="Q65" s="104"/>
      <c r="R65" s="94"/>
      <c r="S65" s="94"/>
      <c r="T65" s="94"/>
      <c r="U65" s="94"/>
      <c r="V65" s="94"/>
      <c r="W65" s="66"/>
    </row>
    <row r="66" spans="1:23" ht="4.2" customHeight="1" x14ac:dyDescent="0.25">
      <c r="A66" s="57"/>
      <c r="B66" s="178"/>
      <c r="C66" s="178"/>
      <c r="D66" s="178"/>
      <c r="E66" s="50"/>
      <c r="F66" s="50"/>
      <c r="G66" s="50"/>
      <c r="H66" s="94"/>
      <c r="I66" s="59"/>
      <c r="J66" s="234"/>
      <c r="K66" s="235"/>
      <c r="L66" s="178"/>
      <c r="M66" s="104"/>
      <c r="N66" s="94"/>
      <c r="O66" s="104"/>
      <c r="P66" s="104"/>
      <c r="Q66" s="104"/>
      <c r="R66" s="94"/>
      <c r="S66" s="94"/>
      <c r="T66" s="94"/>
      <c r="U66" s="94"/>
      <c r="V66" s="94"/>
      <c r="W66" s="66"/>
    </row>
    <row r="67" spans="1:23" ht="9.6" customHeight="1" x14ac:dyDescent="0.25">
      <c r="A67" s="332" t="s">
        <v>328</v>
      </c>
      <c r="B67" s="279"/>
      <c r="C67" s="279"/>
      <c r="D67" s="279"/>
      <c r="E67" s="279"/>
      <c r="F67" s="279"/>
      <c r="G67" s="279"/>
      <c r="H67" s="279"/>
      <c r="I67" s="367"/>
      <c r="J67" s="80">
        <v>0</v>
      </c>
      <c r="K67" s="101">
        <v>0</v>
      </c>
      <c r="L67" s="81">
        <v>0</v>
      </c>
      <c r="M67" s="101">
        <v>0</v>
      </c>
      <c r="N67" s="81"/>
      <c r="O67" s="101">
        <v>80</v>
      </c>
      <c r="P67" s="101"/>
      <c r="Q67" s="104"/>
      <c r="R67" s="94"/>
      <c r="S67" s="94"/>
      <c r="T67" s="94"/>
      <c r="U67" s="94"/>
      <c r="V67" s="94"/>
      <c r="W67" s="66"/>
    </row>
    <row r="68" spans="1:23" ht="4.2" customHeight="1" x14ac:dyDescent="0.25">
      <c r="A68" s="57"/>
      <c r="B68" s="178"/>
      <c r="C68" s="178"/>
      <c r="D68" s="178"/>
      <c r="E68" s="50"/>
      <c r="F68" s="50"/>
      <c r="G68" s="50"/>
      <c r="H68" s="94"/>
      <c r="I68" s="59"/>
      <c r="J68" s="234"/>
      <c r="K68" s="235"/>
      <c r="L68" s="178"/>
      <c r="M68" s="104"/>
      <c r="N68" s="94"/>
      <c r="O68" s="104"/>
      <c r="P68" s="104"/>
      <c r="Q68" s="104"/>
      <c r="R68" s="94"/>
      <c r="S68" s="94"/>
      <c r="T68" s="94"/>
      <c r="U68" s="94"/>
      <c r="V68" s="94"/>
      <c r="W68" s="66"/>
    </row>
    <row r="69" spans="1:23" ht="9.6" customHeight="1" x14ac:dyDescent="0.25">
      <c r="A69" s="332" t="s">
        <v>329</v>
      </c>
      <c r="B69" s="279"/>
      <c r="C69" s="279"/>
      <c r="D69" s="279"/>
      <c r="E69" s="279"/>
      <c r="F69" s="279"/>
      <c r="G69" s="279"/>
      <c r="H69" s="279"/>
      <c r="I69" s="367"/>
      <c r="J69" s="80">
        <v>0</v>
      </c>
      <c r="K69" s="101">
        <v>0</v>
      </c>
      <c r="L69" s="81">
        <v>0</v>
      </c>
      <c r="M69" s="101">
        <v>0</v>
      </c>
      <c r="N69" s="81"/>
      <c r="O69" s="101">
        <v>50</v>
      </c>
      <c r="P69" s="101"/>
      <c r="Q69" s="104"/>
      <c r="R69" s="94"/>
      <c r="S69" s="94"/>
      <c r="T69" s="94"/>
      <c r="U69" s="94"/>
      <c r="V69" s="94"/>
      <c r="W69" s="66"/>
    </row>
    <row r="70" spans="1:23" ht="4.2" customHeight="1" x14ac:dyDescent="0.25">
      <c r="A70" s="122"/>
      <c r="B70" s="241"/>
      <c r="C70" s="241"/>
      <c r="D70" s="241"/>
      <c r="E70" s="21"/>
      <c r="F70" s="21"/>
      <c r="G70" s="21"/>
      <c r="H70" s="98"/>
      <c r="I70" s="58"/>
      <c r="J70" s="242"/>
      <c r="K70" s="242"/>
      <c r="L70" s="241"/>
      <c r="M70" s="98"/>
      <c r="N70" s="98"/>
      <c r="O70" s="98"/>
      <c r="P70" s="98"/>
      <c r="Q70" s="98"/>
      <c r="R70" s="98"/>
      <c r="S70" s="98"/>
      <c r="T70" s="98"/>
      <c r="U70" s="98"/>
      <c r="V70" s="98"/>
      <c r="W70" s="123"/>
    </row>
    <row r="71" spans="1:23" ht="9.6" customHeight="1" x14ac:dyDescent="0.25">
      <c r="A71" s="349" t="s">
        <v>567</v>
      </c>
      <c r="B71" s="368"/>
      <c r="C71" s="368"/>
      <c r="D71" s="368"/>
      <c r="E71" s="368"/>
      <c r="F71" s="368"/>
      <c r="G71" s="368"/>
      <c r="H71" s="368"/>
      <c r="I71" s="369"/>
      <c r="J71" s="101"/>
      <c r="K71" s="81"/>
      <c r="L71" s="101"/>
      <c r="M71" s="81"/>
      <c r="N71" s="101"/>
      <c r="O71" s="81"/>
      <c r="P71" s="101"/>
      <c r="Q71" s="104"/>
      <c r="R71" s="94"/>
      <c r="S71" s="94"/>
      <c r="T71" s="94"/>
      <c r="U71" s="94"/>
      <c r="V71" s="94"/>
      <c r="W71" s="66"/>
    </row>
    <row r="72" spans="1:23" ht="4.2" customHeight="1" x14ac:dyDescent="0.25">
      <c r="A72" s="57"/>
      <c r="B72" s="27"/>
      <c r="C72" s="27"/>
      <c r="D72" s="27"/>
      <c r="E72" s="27"/>
      <c r="F72" s="27"/>
      <c r="G72" s="27"/>
      <c r="H72" s="27"/>
      <c r="I72" s="66"/>
      <c r="J72" s="101"/>
      <c r="K72" s="81"/>
      <c r="L72" s="101"/>
      <c r="M72" s="81"/>
      <c r="N72" s="101"/>
      <c r="O72" s="81"/>
      <c r="P72" s="101"/>
      <c r="Q72" s="104"/>
      <c r="R72" s="94"/>
      <c r="S72" s="94"/>
      <c r="T72" s="94"/>
      <c r="U72" s="94"/>
      <c r="V72" s="94"/>
      <c r="W72" s="66"/>
    </row>
    <row r="73" spans="1:23" ht="9.6" customHeight="1" x14ac:dyDescent="0.25">
      <c r="A73" s="57" t="s">
        <v>568</v>
      </c>
      <c r="B73" s="27"/>
      <c r="C73" s="27"/>
      <c r="D73" s="27"/>
      <c r="E73" s="27"/>
      <c r="F73" s="27"/>
      <c r="G73" s="27"/>
      <c r="H73" s="27"/>
      <c r="I73" s="66"/>
      <c r="J73" s="101"/>
      <c r="K73" s="81"/>
      <c r="L73" s="101"/>
      <c r="M73" s="81"/>
      <c r="N73" s="101"/>
      <c r="O73" s="81"/>
      <c r="P73" s="101">
        <v>45000</v>
      </c>
      <c r="Q73" s="101"/>
      <c r="R73" s="94"/>
      <c r="S73" s="94"/>
      <c r="T73" s="94"/>
      <c r="U73" s="94"/>
      <c r="V73" s="94"/>
      <c r="W73" s="66"/>
    </row>
    <row r="74" spans="1:23" ht="4.2" customHeight="1" x14ac:dyDescent="0.25">
      <c r="A74" s="57"/>
      <c r="B74" s="27"/>
      <c r="C74" s="27"/>
      <c r="D74" s="27"/>
      <c r="E74" s="27"/>
      <c r="F74" s="27"/>
      <c r="G74" s="27"/>
      <c r="H74" s="27"/>
      <c r="I74" s="66"/>
      <c r="J74" s="101"/>
      <c r="K74" s="81"/>
      <c r="L74" s="101"/>
      <c r="M74" s="81"/>
      <c r="N74" s="101"/>
      <c r="O74" s="81"/>
      <c r="P74" s="101"/>
      <c r="Q74" s="101"/>
      <c r="R74" s="94"/>
      <c r="S74" s="94"/>
      <c r="T74" s="94"/>
      <c r="U74" s="94"/>
      <c r="V74" s="94"/>
      <c r="W74" s="66"/>
    </row>
    <row r="75" spans="1:23" ht="9.6" customHeight="1" x14ac:dyDescent="0.25">
      <c r="A75" s="199" t="s">
        <v>569</v>
      </c>
      <c r="B75" s="27"/>
      <c r="C75" s="27"/>
      <c r="D75" s="27"/>
      <c r="E75" s="27"/>
      <c r="F75" s="27"/>
      <c r="G75" s="27"/>
      <c r="H75" s="27"/>
      <c r="I75" s="66"/>
      <c r="J75" s="101"/>
      <c r="K75" s="81"/>
      <c r="L75" s="101"/>
      <c r="M75" s="81"/>
      <c r="N75" s="101"/>
      <c r="O75" s="81"/>
      <c r="P75" s="243" t="s">
        <v>348</v>
      </c>
      <c r="Q75" s="101"/>
      <c r="R75" s="244" t="s">
        <v>571</v>
      </c>
      <c r="S75" s="94"/>
      <c r="T75" s="94"/>
      <c r="U75" s="94"/>
      <c r="V75" s="94"/>
      <c r="W75" s="66"/>
    </row>
    <row r="76" spans="1:23" ht="4.2" customHeight="1" x14ac:dyDescent="0.25">
      <c r="A76" s="245"/>
      <c r="B76" s="246"/>
      <c r="C76" s="246"/>
      <c r="D76" s="246"/>
      <c r="E76" s="247"/>
      <c r="F76" s="247"/>
      <c r="G76" s="247"/>
      <c r="H76" s="248"/>
      <c r="I76" s="249"/>
      <c r="J76" s="250"/>
      <c r="K76" s="250"/>
      <c r="L76" s="246"/>
      <c r="M76" s="248"/>
      <c r="N76" s="248"/>
      <c r="O76" s="248"/>
      <c r="P76" s="248"/>
      <c r="Q76" s="248"/>
      <c r="R76" s="248"/>
      <c r="S76" s="248"/>
      <c r="T76" s="248"/>
      <c r="U76" s="248"/>
      <c r="V76" s="248"/>
      <c r="W76" s="251"/>
    </row>
    <row r="77" spans="1:23" ht="9.6" customHeight="1" x14ac:dyDescent="0.25">
      <c r="A77" s="50"/>
      <c r="B77" s="178"/>
      <c r="C77" s="178"/>
      <c r="D77" s="178"/>
      <c r="E77" s="50"/>
      <c r="F77" s="50"/>
      <c r="G77" s="50"/>
      <c r="H77" s="94"/>
      <c r="I77" s="50"/>
      <c r="J77" s="234"/>
      <c r="K77" s="234"/>
      <c r="L77" s="178"/>
      <c r="M77" s="94"/>
      <c r="N77" s="94"/>
      <c r="O77" s="94"/>
      <c r="P77" s="94"/>
      <c r="Q77" s="94"/>
      <c r="R77" s="94"/>
      <c r="S77" s="94"/>
      <c r="T77" s="94"/>
      <c r="U77" s="94"/>
      <c r="V77" s="94"/>
      <c r="W77" s="27"/>
    </row>
    <row r="78" spans="1:23" ht="9.6" customHeight="1" x14ac:dyDescent="0.25">
      <c r="A78" s="50"/>
      <c r="B78" s="178"/>
      <c r="C78" s="178"/>
      <c r="D78" s="178"/>
      <c r="E78" s="50"/>
      <c r="F78" s="50"/>
      <c r="G78" s="50"/>
      <c r="H78" s="94"/>
      <c r="I78" s="50"/>
      <c r="J78" s="234"/>
      <c r="K78" s="234"/>
      <c r="L78" s="178"/>
      <c r="M78" s="94"/>
      <c r="N78" s="94"/>
      <c r="O78" s="94"/>
      <c r="P78" s="94"/>
      <c r="Q78" s="94"/>
      <c r="R78" s="94"/>
      <c r="S78" s="94"/>
      <c r="T78" s="94"/>
      <c r="U78" s="94"/>
      <c r="V78" s="94"/>
      <c r="W78" s="27"/>
    </row>
    <row r="79" spans="1:23" ht="9.6" customHeight="1" x14ac:dyDescent="0.25">
      <c r="A79" s="50"/>
      <c r="B79" s="178"/>
      <c r="C79" s="178"/>
      <c r="D79" s="178"/>
      <c r="E79" s="50"/>
      <c r="F79" s="50"/>
      <c r="G79" s="50"/>
      <c r="H79" s="94"/>
      <c r="I79" s="50"/>
      <c r="J79" s="234"/>
      <c r="K79" s="234"/>
      <c r="L79" s="178"/>
      <c r="M79" s="94"/>
      <c r="N79" s="94"/>
      <c r="O79" s="94"/>
      <c r="P79" s="94"/>
      <c r="Q79" s="94"/>
      <c r="R79" s="94"/>
      <c r="S79" s="94"/>
      <c r="T79" s="94"/>
      <c r="U79" s="94"/>
      <c r="V79" s="94"/>
      <c r="W79" s="27"/>
    </row>
    <row r="80" spans="1:23" ht="9.6" customHeight="1" x14ac:dyDescent="0.25">
      <c r="A80" s="50"/>
      <c r="B80" s="178"/>
      <c r="C80" s="178"/>
      <c r="D80" s="178"/>
      <c r="E80" s="50"/>
      <c r="F80" s="50"/>
      <c r="G80" s="50"/>
      <c r="H80" s="94"/>
      <c r="I80" s="50"/>
      <c r="J80" s="234"/>
      <c r="K80" s="234"/>
      <c r="L80" s="178"/>
      <c r="M80" s="94"/>
      <c r="N80" s="94"/>
      <c r="O80" s="94"/>
      <c r="P80" s="94"/>
      <c r="Q80" s="94"/>
      <c r="R80" s="94"/>
      <c r="S80" s="94"/>
      <c r="T80" s="94"/>
      <c r="U80" s="94"/>
      <c r="V80" s="94"/>
      <c r="W80" s="27"/>
    </row>
    <row r="81" spans="1:23" ht="9.6" customHeight="1" x14ac:dyDescent="0.25">
      <c r="A81" s="50"/>
      <c r="B81" s="178"/>
      <c r="C81" s="178"/>
      <c r="D81" s="178"/>
      <c r="E81" s="50"/>
      <c r="F81" s="50"/>
      <c r="G81" s="50"/>
      <c r="H81" s="94"/>
      <c r="I81" s="50"/>
      <c r="J81" s="234"/>
      <c r="K81" s="234"/>
      <c r="L81" s="178"/>
      <c r="M81" s="94"/>
      <c r="N81" s="94"/>
      <c r="O81" s="94"/>
      <c r="P81" s="94"/>
      <c r="Q81" s="94"/>
      <c r="R81" s="94"/>
      <c r="S81" s="94"/>
      <c r="T81" s="94"/>
      <c r="U81" s="94"/>
      <c r="V81" s="94"/>
      <c r="W81" s="27"/>
    </row>
    <row r="82" spans="1:23" ht="9.6" customHeight="1" x14ac:dyDescent="0.25">
      <c r="A82" s="50"/>
      <c r="B82" s="178"/>
      <c r="C82" s="178"/>
      <c r="D82" s="178"/>
      <c r="E82" s="50"/>
      <c r="F82" s="50"/>
      <c r="G82" s="50"/>
      <c r="H82" s="94"/>
      <c r="I82" s="50"/>
      <c r="J82" s="234"/>
      <c r="K82" s="234"/>
      <c r="L82" s="178"/>
      <c r="M82" s="94"/>
      <c r="N82" s="94"/>
      <c r="O82" s="94"/>
      <c r="P82" s="94"/>
      <c r="Q82" s="94"/>
      <c r="R82" s="94"/>
      <c r="S82" s="94"/>
      <c r="T82" s="94"/>
      <c r="U82" s="94"/>
      <c r="V82" s="94"/>
      <c r="W82" s="27"/>
    </row>
    <row r="83" spans="1:23" ht="9.6" customHeight="1" x14ac:dyDescent="0.25">
      <c r="A83" s="50"/>
      <c r="B83" s="178"/>
      <c r="C83" s="178"/>
      <c r="D83" s="178"/>
      <c r="E83" s="50"/>
      <c r="F83" s="50"/>
      <c r="G83" s="50"/>
      <c r="H83" s="94"/>
      <c r="I83" s="50"/>
      <c r="J83" s="234"/>
      <c r="K83" s="234"/>
      <c r="L83" s="178"/>
      <c r="M83" s="94"/>
      <c r="N83" s="94"/>
      <c r="O83" s="94"/>
      <c r="P83" s="94"/>
      <c r="Q83" s="94"/>
      <c r="R83" s="94"/>
      <c r="S83" s="94"/>
      <c r="T83" s="94"/>
      <c r="U83" s="94"/>
      <c r="V83" s="94"/>
      <c r="W83" s="27"/>
    </row>
    <row r="84" spans="1:23" ht="9.6" customHeight="1" x14ac:dyDescent="0.25">
      <c r="A84" s="27"/>
      <c r="B84" s="27"/>
      <c r="C84" s="339" t="s">
        <v>295</v>
      </c>
      <c r="D84" s="339"/>
      <c r="E84" s="339"/>
      <c r="F84" s="339"/>
      <c r="G84" s="339"/>
      <c r="H84" s="339"/>
      <c r="I84" s="339"/>
      <c r="J84" s="339"/>
      <c r="K84" s="339"/>
      <c r="L84" s="339"/>
      <c r="M84" s="339"/>
      <c r="N84" s="339"/>
      <c r="O84" s="339"/>
      <c r="P84" s="339"/>
      <c r="Q84" s="339"/>
      <c r="R84" s="339"/>
      <c r="S84" s="339"/>
      <c r="T84" s="339"/>
      <c r="U84" s="339"/>
      <c r="V84" s="339"/>
      <c r="W84" s="27"/>
    </row>
    <row r="85" spans="1:23" ht="9.6" customHeight="1" x14ac:dyDescent="0.25">
      <c r="A85" s="338" t="s">
        <v>296</v>
      </c>
      <c r="B85" s="338"/>
      <c r="C85" s="338"/>
      <c r="D85" s="338"/>
      <c r="E85" s="338"/>
      <c r="F85" s="338"/>
      <c r="G85" s="338"/>
      <c r="H85" s="338"/>
      <c r="I85" s="338"/>
      <c r="J85" s="338"/>
      <c r="K85" s="338"/>
      <c r="L85" s="338"/>
      <c r="M85" s="338"/>
      <c r="N85" s="338"/>
      <c r="O85" s="338"/>
      <c r="P85" s="338"/>
      <c r="Q85" s="338"/>
      <c r="R85" s="338"/>
      <c r="S85" s="338"/>
      <c r="T85" s="338"/>
      <c r="U85" s="338"/>
      <c r="V85" s="338"/>
      <c r="W85" s="27"/>
    </row>
    <row r="86" spans="1:23" ht="9.6" customHeight="1" x14ac:dyDescent="0.25">
      <c r="A86" s="338" t="s">
        <v>423</v>
      </c>
      <c r="B86" s="338"/>
      <c r="C86" s="338"/>
      <c r="D86" s="338"/>
      <c r="E86" s="338"/>
      <c r="F86" s="338"/>
      <c r="G86" s="338"/>
      <c r="H86" s="338"/>
      <c r="I86" s="338"/>
      <c r="J86" s="338"/>
      <c r="K86" s="338"/>
      <c r="L86" s="338"/>
      <c r="M86" s="338"/>
      <c r="N86" s="338"/>
      <c r="O86" s="338"/>
      <c r="P86" s="338"/>
      <c r="Q86" s="338"/>
      <c r="R86" s="338"/>
      <c r="S86" s="338"/>
      <c r="T86" s="338"/>
      <c r="U86" s="338"/>
      <c r="V86" s="338"/>
      <c r="W86" s="338"/>
    </row>
    <row r="87" spans="1:23" ht="9.6" customHeight="1" x14ac:dyDescent="0.25">
      <c r="A87" s="338" t="s">
        <v>334</v>
      </c>
      <c r="B87" s="338"/>
      <c r="C87" s="338"/>
      <c r="D87" s="338"/>
      <c r="E87" s="338"/>
      <c r="F87" s="338"/>
      <c r="G87" s="338"/>
      <c r="H87" s="338"/>
      <c r="I87" s="338"/>
      <c r="J87" s="338"/>
      <c r="K87" s="338"/>
      <c r="L87" s="338"/>
      <c r="M87" s="338"/>
      <c r="N87" s="338"/>
      <c r="O87" s="338"/>
      <c r="P87" s="338"/>
      <c r="Q87" s="338"/>
      <c r="R87" s="338"/>
      <c r="S87" s="338"/>
      <c r="T87" s="338"/>
      <c r="U87" s="338"/>
      <c r="V87" s="338"/>
      <c r="W87" s="338"/>
    </row>
    <row r="88" spans="1:23" ht="9.6" customHeight="1" x14ac:dyDescent="0.25">
      <c r="A88" s="334" t="s">
        <v>291</v>
      </c>
      <c r="B88" s="335"/>
      <c r="C88" s="335"/>
      <c r="D88" s="335"/>
      <c r="E88" s="335"/>
      <c r="F88" s="335"/>
      <c r="G88" s="167"/>
      <c r="H88" s="336">
        <f>H6</f>
        <v>0.06</v>
      </c>
      <c r="I88" s="337"/>
      <c r="J88" s="337"/>
      <c r="K88" s="27"/>
      <c r="L88" s="27"/>
      <c r="M88" s="27"/>
      <c r="N88" s="27"/>
      <c r="O88" s="27"/>
      <c r="P88" s="47"/>
      <c r="Q88" s="27"/>
      <c r="R88" s="27"/>
      <c r="S88" s="27"/>
      <c r="T88" s="27"/>
      <c r="U88" s="27"/>
      <c r="V88" s="27"/>
      <c r="W88" s="27"/>
    </row>
    <row r="89" spans="1:23" ht="9.6" customHeight="1" x14ac:dyDescent="0.25">
      <c r="A89" s="154"/>
      <c r="B89" s="252"/>
      <c r="C89" s="252"/>
      <c r="D89" s="252"/>
      <c r="E89" s="252"/>
      <c r="F89" s="252"/>
      <c r="G89" s="50"/>
      <c r="H89" s="253"/>
      <c r="I89" s="27"/>
      <c r="J89" s="50"/>
      <c r="K89" s="27"/>
      <c r="L89" s="27"/>
      <c r="M89" s="27"/>
      <c r="N89" s="27"/>
      <c r="O89" s="116"/>
      <c r="P89" s="47"/>
      <c r="Q89" s="27"/>
      <c r="R89" s="27"/>
      <c r="S89" s="27"/>
      <c r="T89" s="27"/>
      <c r="U89" s="27"/>
      <c r="V89" s="27"/>
      <c r="W89" s="27"/>
    </row>
    <row r="90" spans="1:23" ht="9.6" customHeight="1" x14ac:dyDescent="0.25">
      <c r="A90" s="365"/>
      <c r="B90" s="366"/>
      <c r="C90" s="366"/>
      <c r="D90" s="366"/>
      <c r="E90" s="254"/>
      <c r="F90" s="92"/>
      <c r="G90" s="87"/>
      <c r="H90" s="88"/>
      <c r="I90" s="89"/>
      <c r="J90" s="88" t="s">
        <v>345</v>
      </c>
      <c r="K90" s="88" t="s">
        <v>346</v>
      </c>
      <c r="L90" s="88" t="s">
        <v>347</v>
      </c>
      <c r="M90" s="88" t="s">
        <v>275</v>
      </c>
      <c r="N90" s="88" t="s">
        <v>297</v>
      </c>
      <c r="O90" s="88" t="s">
        <v>344</v>
      </c>
      <c r="P90" s="88" t="s">
        <v>423</v>
      </c>
      <c r="Q90" s="88" t="s">
        <v>440</v>
      </c>
      <c r="R90" s="88">
        <v>11</v>
      </c>
      <c r="S90" s="88">
        <v>12</v>
      </c>
      <c r="T90" s="88">
        <v>13</v>
      </c>
      <c r="U90" s="88">
        <v>14</v>
      </c>
      <c r="V90" s="88">
        <v>15</v>
      </c>
      <c r="W90" s="255"/>
    </row>
    <row r="91" spans="1:23" ht="9.6" customHeight="1" x14ac:dyDescent="0.25">
      <c r="A91" s="359" t="s">
        <v>340</v>
      </c>
      <c r="B91" s="360"/>
      <c r="C91" s="360"/>
      <c r="D91" s="360"/>
      <c r="E91" s="360"/>
      <c r="F91" s="361"/>
      <c r="G91" s="93"/>
      <c r="H91" s="94"/>
      <c r="I91" s="95"/>
      <c r="J91" s="94"/>
      <c r="K91" s="256"/>
      <c r="L91" s="94"/>
      <c r="M91" s="72"/>
      <c r="N91" s="94"/>
      <c r="O91" s="72"/>
      <c r="P91" s="72"/>
      <c r="Q91" s="72"/>
      <c r="R91" s="94"/>
      <c r="S91" s="94"/>
      <c r="T91" s="94"/>
      <c r="U91" s="94"/>
      <c r="V91" s="94"/>
      <c r="W91" s="66"/>
    </row>
    <row r="92" spans="1:23" ht="4.2" customHeight="1" x14ac:dyDescent="0.25">
      <c r="A92" s="168"/>
      <c r="B92" s="169"/>
      <c r="C92" s="169"/>
      <c r="D92" s="169"/>
      <c r="E92" s="51"/>
      <c r="F92" s="96"/>
      <c r="G92" s="93"/>
      <c r="H92" s="94"/>
      <c r="I92" s="95"/>
      <c r="J92" s="94"/>
      <c r="K92" s="61"/>
      <c r="L92" s="94"/>
      <c r="M92" s="104"/>
      <c r="N92" s="94"/>
      <c r="O92" s="104"/>
      <c r="P92" s="104"/>
      <c r="Q92" s="104"/>
      <c r="R92" s="94"/>
      <c r="S92" s="94"/>
      <c r="T92" s="94"/>
      <c r="U92" s="94"/>
      <c r="V92" s="94"/>
      <c r="W92" s="66"/>
    </row>
    <row r="93" spans="1:23" ht="20.399999999999999" customHeight="1" x14ac:dyDescent="0.25">
      <c r="A93" s="356" t="s">
        <v>341</v>
      </c>
      <c r="B93" s="357"/>
      <c r="C93" s="357"/>
      <c r="D93" s="357"/>
      <c r="E93" s="357"/>
      <c r="F93" s="358"/>
      <c r="G93" s="50"/>
      <c r="H93" s="94"/>
      <c r="I93" s="59"/>
      <c r="J93" s="80">
        <v>50</v>
      </c>
      <c r="K93" s="101">
        <v>50</v>
      </c>
      <c r="L93" s="81">
        <v>50</v>
      </c>
      <c r="M93" s="101">
        <v>50</v>
      </c>
      <c r="N93" s="81">
        <v>50</v>
      </c>
      <c r="O93" s="101">
        <v>50</v>
      </c>
      <c r="P93" s="101">
        <v>53</v>
      </c>
      <c r="Q93" s="101">
        <v>53</v>
      </c>
      <c r="R93" s="94"/>
      <c r="S93" s="94"/>
      <c r="T93" s="94"/>
      <c r="U93" s="94"/>
      <c r="V93" s="94"/>
      <c r="W93" s="66"/>
    </row>
    <row r="94" spans="1:23" ht="4.2" customHeight="1" x14ac:dyDescent="0.25">
      <c r="A94" s="122"/>
      <c r="B94" s="241"/>
      <c r="C94" s="241"/>
      <c r="D94" s="241"/>
      <c r="E94" s="21"/>
      <c r="F94" s="58"/>
      <c r="G94" s="97"/>
      <c r="H94" s="98"/>
      <c r="I94" s="99"/>
      <c r="J94" s="98"/>
      <c r="K94" s="121"/>
      <c r="L94" s="98"/>
      <c r="M94" s="98"/>
      <c r="N94" s="98"/>
      <c r="O94" s="98"/>
      <c r="P94" s="98"/>
      <c r="Q94" s="98"/>
      <c r="R94" s="98"/>
      <c r="S94" s="98"/>
      <c r="T94" s="98"/>
      <c r="U94" s="98"/>
      <c r="V94" s="98"/>
      <c r="W94" s="123"/>
    </row>
    <row r="95" spans="1:23" ht="9.6" customHeight="1" x14ac:dyDescent="0.25">
      <c r="A95" s="362" t="s">
        <v>335</v>
      </c>
      <c r="B95" s="363"/>
      <c r="C95" s="363"/>
      <c r="D95" s="363"/>
      <c r="E95" s="363"/>
      <c r="F95" s="364"/>
      <c r="G95" s="57"/>
      <c r="H95" s="94"/>
      <c r="I95" s="59"/>
      <c r="J95" s="234"/>
      <c r="K95" s="235"/>
      <c r="L95" s="178"/>
      <c r="M95" s="104"/>
      <c r="N95" s="94"/>
      <c r="O95" s="104"/>
      <c r="P95" s="104"/>
      <c r="Q95" s="104"/>
      <c r="R95" s="94"/>
      <c r="S95" s="94"/>
      <c r="T95" s="94"/>
      <c r="U95" s="94"/>
      <c r="V95" s="94"/>
      <c r="W95" s="66"/>
    </row>
    <row r="96" spans="1:23" ht="4.2" customHeight="1" x14ac:dyDescent="0.25">
      <c r="A96" s="57"/>
      <c r="B96" s="178"/>
      <c r="C96" s="178"/>
      <c r="D96" s="178"/>
      <c r="E96" s="178"/>
      <c r="F96" s="257"/>
      <c r="G96" s="57"/>
      <c r="H96" s="94"/>
      <c r="I96" s="59"/>
      <c r="J96" s="234"/>
      <c r="K96" s="235"/>
      <c r="L96" s="178"/>
      <c r="M96" s="104"/>
      <c r="N96" s="94"/>
      <c r="O96" s="104"/>
      <c r="P96" s="104"/>
      <c r="Q96" s="104"/>
      <c r="R96" s="94"/>
      <c r="S96" s="94"/>
      <c r="T96" s="94"/>
      <c r="U96" s="94"/>
      <c r="V96" s="94"/>
      <c r="W96" s="66"/>
    </row>
    <row r="97" spans="1:23" ht="9.6" customHeight="1" x14ac:dyDescent="0.25">
      <c r="A97" s="57" t="s">
        <v>299</v>
      </c>
      <c r="B97" s="178"/>
      <c r="C97" s="178"/>
      <c r="D97" s="178"/>
      <c r="E97" s="50"/>
      <c r="F97" s="59"/>
      <c r="G97" s="57"/>
      <c r="H97" s="94"/>
      <c r="I97" s="59"/>
      <c r="J97" s="258"/>
      <c r="K97" s="101">
        <v>5577</v>
      </c>
      <c r="L97" s="81">
        <v>5577</v>
      </c>
      <c r="M97" s="104"/>
      <c r="N97" s="94"/>
      <c r="O97" s="104">
        <v>61903</v>
      </c>
      <c r="P97" s="101">
        <v>67474</v>
      </c>
      <c r="Q97" s="131">
        <f>SUM((P97*H88)+P97)</f>
        <v>71522.44</v>
      </c>
      <c r="R97" s="94"/>
      <c r="S97" s="94"/>
      <c r="T97" s="94"/>
      <c r="U97" s="94"/>
      <c r="V97" s="94"/>
      <c r="W97" s="66"/>
    </row>
    <row r="98" spans="1:23" ht="4.2" customHeight="1" x14ac:dyDescent="0.25">
      <c r="A98" s="57"/>
      <c r="B98" s="178"/>
      <c r="C98" s="178"/>
      <c r="D98" s="178"/>
      <c r="E98" s="50"/>
      <c r="F98" s="59"/>
      <c r="G98" s="57"/>
      <c r="H98" s="94"/>
      <c r="I98" s="59"/>
      <c r="J98" s="234"/>
      <c r="K98" s="235"/>
      <c r="L98" s="178"/>
      <c r="M98" s="104"/>
      <c r="N98" s="94"/>
      <c r="O98" s="104"/>
      <c r="P98" s="104"/>
      <c r="Q98" s="104"/>
      <c r="R98" s="94"/>
      <c r="S98" s="94"/>
      <c r="T98" s="94"/>
      <c r="U98" s="94"/>
      <c r="V98" s="94"/>
      <c r="W98" s="66"/>
    </row>
    <row r="99" spans="1:23" ht="9.6" customHeight="1" x14ac:dyDescent="0.25">
      <c r="A99" s="332" t="s">
        <v>342</v>
      </c>
      <c r="B99" s="333"/>
      <c r="C99" s="333"/>
      <c r="D99" s="333"/>
      <c r="E99" s="333"/>
      <c r="F99" s="352"/>
      <c r="G99" s="57"/>
      <c r="H99" s="94"/>
      <c r="I99" s="59"/>
      <c r="J99" s="233"/>
      <c r="K99" s="101"/>
      <c r="L99" s="81">
        <v>3500</v>
      </c>
      <c r="M99" s="101">
        <v>3605</v>
      </c>
      <c r="N99" s="81">
        <v>3713</v>
      </c>
      <c r="O99" s="101">
        <v>3825</v>
      </c>
      <c r="P99" s="101">
        <v>4169</v>
      </c>
      <c r="Q99" s="135">
        <f>SUM((P99*H88)+P99)</f>
        <v>4419.1400000000003</v>
      </c>
      <c r="R99" s="94"/>
      <c r="S99" s="94"/>
      <c r="T99" s="94"/>
      <c r="U99" s="94"/>
      <c r="V99" s="94"/>
      <c r="W99" s="66"/>
    </row>
    <row r="100" spans="1:23" ht="4.2" customHeight="1" x14ac:dyDescent="0.25">
      <c r="A100" s="57"/>
      <c r="B100" s="178"/>
      <c r="C100" s="178"/>
      <c r="D100" s="178"/>
      <c r="E100" s="50"/>
      <c r="F100" s="59"/>
      <c r="G100" s="57"/>
      <c r="H100" s="94"/>
      <c r="I100" s="59"/>
      <c r="J100" s="234"/>
      <c r="K100" s="235"/>
      <c r="L100" s="178"/>
      <c r="M100" s="104"/>
      <c r="N100" s="94"/>
      <c r="O100" s="104"/>
      <c r="P100" s="104"/>
      <c r="Q100" s="104"/>
      <c r="R100" s="94"/>
      <c r="S100" s="94"/>
      <c r="T100" s="94"/>
      <c r="U100" s="94"/>
      <c r="V100" s="94"/>
      <c r="W100" s="66"/>
    </row>
    <row r="101" spans="1:23" ht="9.6" customHeight="1" x14ac:dyDescent="0.25">
      <c r="A101" s="57" t="s">
        <v>300</v>
      </c>
      <c r="B101" s="178"/>
      <c r="C101" s="178"/>
      <c r="D101" s="178"/>
      <c r="E101" s="50"/>
      <c r="F101" s="59"/>
      <c r="G101" s="57"/>
      <c r="H101" s="94"/>
      <c r="I101" s="59"/>
      <c r="J101" s="233"/>
      <c r="K101" s="101"/>
      <c r="L101" s="81">
        <v>2500</v>
      </c>
      <c r="M101" s="101">
        <v>0</v>
      </c>
      <c r="N101" s="81">
        <v>0</v>
      </c>
      <c r="O101" s="101">
        <v>0</v>
      </c>
      <c r="P101" s="101"/>
      <c r="Q101" s="101"/>
      <c r="R101" s="94"/>
      <c r="S101" s="94"/>
      <c r="T101" s="94"/>
      <c r="U101" s="94"/>
      <c r="V101" s="94"/>
      <c r="W101" s="66"/>
    </row>
    <row r="102" spans="1:23" ht="4.2" customHeight="1" x14ac:dyDescent="0.25">
      <c r="A102" s="57"/>
      <c r="B102" s="178"/>
      <c r="C102" s="178"/>
      <c r="D102" s="178"/>
      <c r="E102" s="50"/>
      <c r="F102" s="59"/>
      <c r="G102" s="57"/>
      <c r="H102" s="94"/>
      <c r="I102" s="59"/>
      <c r="J102" s="234"/>
      <c r="K102" s="235"/>
      <c r="L102" s="178"/>
      <c r="M102" s="104"/>
      <c r="N102" s="94"/>
      <c r="O102" s="104"/>
      <c r="P102" s="104"/>
      <c r="Q102" s="104"/>
      <c r="R102" s="94"/>
      <c r="S102" s="94"/>
      <c r="T102" s="94"/>
      <c r="U102" s="94"/>
      <c r="V102" s="94"/>
      <c r="W102" s="66"/>
    </row>
    <row r="103" spans="1:23" ht="9.6" customHeight="1" x14ac:dyDescent="0.25">
      <c r="A103" s="57" t="s">
        <v>301</v>
      </c>
      <c r="B103" s="178"/>
      <c r="C103" s="178"/>
      <c r="D103" s="178"/>
      <c r="E103" s="50"/>
      <c r="F103" s="59"/>
      <c r="G103" s="57"/>
      <c r="H103" s="94"/>
      <c r="I103" s="59"/>
      <c r="J103" s="259"/>
      <c r="K103" s="102">
        <v>17.5</v>
      </c>
      <c r="L103" s="71">
        <v>17.5</v>
      </c>
      <c r="M103" s="102">
        <v>17.5</v>
      </c>
      <c r="N103" s="71">
        <v>17.5</v>
      </c>
      <c r="O103" s="102">
        <v>17.5</v>
      </c>
      <c r="P103" s="132">
        <v>20</v>
      </c>
      <c r="Q103" s="135">
        <f>SUM((P103*H88)+P103)</f>
        <v>21.2</v>
      </c>
      <c r="R103" s="94"/>
      <c r="S103" s="94"/>
      <c r="T103" s="94"/>
      <c r="U103" s="94"/>
      <c r="V103" s="94"/>
      <c r="W103" s="66"/>
    </row>
    <row r="104" spans="1:23" ht="4.2" customHeight="1" x14ac:dyDescent="0.25">
      <c r="A104" s="57"/>
      <c r="B104" s="178"/>
      <c r="C104" s="178"/>
      <c r="D104" s="178"/>
      <c r="E104" s="50"/>
      <c r="F104" s="59"/>
      <c r="G104" s="57"/>
      <c r="H104" s="94"/>
      <c r="I104" s="59"/>
      <c r="J104" s="234"/>
      <c r="K104" s="235"/>
      <c r="L104" s="178"/>
      <c r="M104" s="104"/>
      <c r="N104" s="94"/>
      <c r="O104" s="104"/>
      <c r="P104" s="133"/>
      <c r="Q104" s="133"/>
      <c r="R104" s="94"/>
      <c r="S104" s="94"/>
      <c r="T104" s="94"/>
      <c r="U104" s="94"/>
      <c r="V104" s="94"/>
      <c r="W104" s="66"/>
    </row>
    <row r="105" spans="1:23" ht="9.6" customHeight="1" x14ac:dyDescent="0.25">
      <c r="A105" s="57" t="s">
        <v>302</v>
      </c>
      <c r="B105" s="178"/>
      <c r="C105" s="178"/>
      <c r="D105" s="178"/>
      <c r="E105" s="50"/>
      <c r="F105" s="59"/>
      <c r="G105" s="57"/>
      <c r="H105" s="94"/>
      <c r="I105" s="59"/>
      <c r="J105" s="259"/>
      <c r="K105" s="102">
        <v>17.5</v>
      </c>
      <c r="L105" s="71">
        <v>17.5</v>
      </c>
      <c r="M105" s="102">
        <v>17.5</v>
      </c>
      <c r="N105" s="71">
        <v>17.5</v>
      </c>
      <c r="O105" s="102">
        <v>17.5</v>
      </c>
      <c r="P105" s="132">
        <v>20</v>
      </c>
      <c r="Q105" s="136">
        <f>SUM((P105*H88)+P105)</f>
        <v>21.2</v>
      </c>
      <c r="R105" s="94"/>
      <c r="S105" s="94"/>
      <c r="T105" s="94"/>
      <c r="U105" s="94"/>
      <c r="V105" s="94"/>
      <c r="W105" s="66"/>
    </row>
    <row r="106" spans="1:23" ht="4.2" customHeight="1" x14ac:dyDescent="0.25">
      <c r="A106" s="57"/>
      <c r="B106" s="178"/>
      <c r="C106" s="178"/>
      <c r="D106" s="178"/>
      <c r="E106" s="50"/>
      <c r="F106" s="59"/>
      <c r="G106" s="57"/>
      <c r="H106" s="94"/>
      <c r="I106" s="59"/>
      <c r="J106" s="234"/>
      <c r="K106" s="235"/>
      <c r="L106" s="178"/>
      <c r="M106" s="104"/>
      <c r="N106" s="94"/>
      <c r="O106" s="104"/>
      <c r="P106" s="133"/>
      <c r="Q106" s="260"/>
      <c r="R106" s="94"/>
      <c r="S106" s="94"/>
      <c r="T106" s="94"/>
      <c r="U106" s="94"/>
      <c r="V106" s="94"/>
      <c r="W106" s="66"/>
    </row>
    <row r="107" spans="1:23" ht="20.399999999999999" customHeight="1" x14ac:dyDescent="0.25">
      <c r="A107" s="356" t="s">
        <v>303</v>
      </c>
      <c r="B107" s="357"/>
      <c r="C107" s="357"/>
      <c r="D107" s="357"/>
      <c r="E107" s="357"/>
      <c r="F107" s="358"/>
      <c r="G107" s="57"/>
      <c r="H107" s="94"/>
      <c r="I107" s="59"/>
      <c r="J107" s="259"/>
      <c r="K107" s="102">
        <v>11.25</v>
      </c>
      <c r="L107" s="71">
        <v>11.25</v>
      </c>
      <c r="M107" s="102">
        <v>15</v>
      </c>
      <c r="N107" s="71">
        <v>15</v>
      </c>
      <c r="O107" s="102">
        <v>17</v>
      </c>
      <c r="P107" s="132">
        <v>25</v>
      </c>
      <c r="Q107" s="136">
        <f>SUM((P107*H88)+P107)</f>
        <v>26.5</v>
      </c>
      <c r="R107" s="94"/>
      <c r="S107" s="94"/>
      <c r="T107" s="94"/>
      <c r="U107" s="94"/>
      <c r="V107" s="94"/>
      <c r="W107" s="66"/>
    </row>
    <row r="108" spans="1:23" ht="4.2" customHeight="1" x14ac:dyDescent="0.25">
      <c r="A108" s="57"/>
      <c r="B108" s="178"/>
      <c r="C108" s="178"/>
      <c r="D108" s="178"/>
      <c r="E108" s="50"/>
      <c r="F108" s="59"/>
      <c r="G108" s="57"/>
      <c r="H108" s="94"/>
      <c r="I108" s="59"/>
      <c r="J108" s="234"/>
      <c r="K108" s="235"/>
      <c r="L108" s="178"/>
      <c r="M108" s="104"/>
      <c r="N108" s="94"/>
      <c r="O108" s="104"/>
      <c r="P108" s="133"/>
      <c r="Q108" s="260"/>
      <c r="R108" s="94"/>
      <c r="S108" s="94"/>
      <c r="T108" s="94"/>
      <c r="U108" s="94"/>
      <c r="V108" s="94"/>
      <c r="W108" s="66"/>
    </row>
    <row r="109" spans="1:23" ht="9.6" customHeight="1" x14ac:dyDescent="0.25">
      <c r="A109" s="57" t="s">
        <v>304</v>
      </c>
      <c r="B109" s="178"/>
      <c r="C109" s="178"/>
      <c r="D109" s="178"/>
      <c r="E109" s="50"/>
      <c r="F109" s="59"/>
      <c r="G109" s="57"/>
      <c r="H109" s="94"/>
      <c r="I109" s="59"/>
      <c r="J109" s="259"/>
      <c r="K109" s="102">
        <v>16.5</v>
      </c>
      <c r="L109" s="71">
        <v>16.5</v>
      </c>
      <c r="M109" s="102">
        <v>18</v>
      </c>
      <c r="N109" s="71">
        <v>18</v>
      </c>
      <c r="O109" s="102">
        <v>20</v>
      </c>
      <c r="P109" s="132">
        <v>30</v>
      </c>
      <c r="Q109" s="136">
        <f>SUM((P109*H88)+P109)</f>
        <v>31.8</v>
      </c>
      <c r="R109" s="94"/>
      <c r="S109" s="94"/>
      <c r="T109" s="94"/>
      <c r="U109" s="94"/>
      <c r="V109" s="94"/>
      <c r="W109" s="66"/>
    </row>
    <row r="110" spans="1:23" ht="4.2" customHeight="1" x14ac:dyDescent="0.25">
      <c r="A110" s="57"/>
      <c r="B110" s="178"/>
      <c r="C110" s="178"/>
      <c r="D110" s="178"/>
      <c r="E110" s="50"/>
      <c r="F110" s="59"/>
      <c r="G110" s="57"/>
      <c r="H110" s="94"/>
      <c r="I110" s="59"/>
      <c r="J110" s="234"/>
      <c r="K110" s="235"/>
      <c r="L110" s="178"/>
      <c r="M110" s="104"/>
      <c r="N110" s="94"/>
      <c r="O110" s="104"/>
      <c r="P110" s="133"/>
      <c r="Q110" s="260"/>
      <c r="R110" s="94"/>
      <c r="S110" s="94"/>
      <c r="T110" s="94"/>
      <c r="U110" s="94"/>
      <c r="V110" s="94"/>
      <c r="W110" s="66"/>
    </row>
    <row r="111" spans="1:23" ht="20.399999999999999" customHeight="1" x14ac:dyDescent="0.25">
      <c r="A111" s="356" t="s">
        <v>343</v>
      </c>
      <c r="B111" s="357"/>
      <c r="C111" s="357"/>
      <c r="D111" s="357"/>
      <c r="E111" s="357"/>
      <c r="F111" s="358"/>
      <c r="G111" s="57"/>
      <c r="H111" s="94"/>
      <c r="I111" s="59"/>
      <c r="J111" s="233"/>
      <c r="K111" s="235"/>
      <c r="L111" s="178"/>
      <c r="M111" s="104"/>
      <c r="N111" s="94"/>
      <c r="O111" s="102">
        <v>100</v>
      </c>
      <c r="P111" s="132">
        <v>100</v>
      </c>
      <c r="Q111" s="136">
        <f>SUM((P111*H88)+P111)</f>
        <v>106</v>
      </c>
      <c r="R111" s="94"/>
      <c r="S111" s="94"/>
      <c r="T111" s="94"/>
      <c r="U111" s="94"/>
      <c r="V111" s="94"/>
      <c r="W111" s="66"/>
    </row>
    <row r="112" spans="1:23" ht="4.2" customHeight="1" x14ac:dyDescent="0.25">
      <c r="A112" s="57"/>
      <c r="B112" s="178"/>
      <c r="C112" s="178"/>
      <c r="D112" s="178"/>
      <c r="E112" s="50"/>
      <c r="F112" s="59"/>
      <c r="G112" s="57"/>
      <c r="H112" s="94"/>
      <c r="I112" s="59"/>
      <c r="J112" s="234"/>
      <c r="K112" s="235"/>
      <c r="L112" s="178"/>
      <c r="M112" s="104"/>
      <c r="N112" s="94"/>
      <c r="O112" s="104"/>
      <c r="P112" s="133"/>
      <c r="Q112" s="260"/>
      <c r="R112" s="94"/>
      <c r="S112" s="94"/>
      <c r="T112" s="94"/>
      <c r="U112" s="94"/>
      <c r="V112" s="94"/>
      <c r="W112" s="66"/>
    </row>
    <row r="113" spans="1:23" ht="9.6" customHeight="1" x14ac:dyDescent="0.25">
      <c r="A113" s="57" t="s">
        <v>305</v>
      </c>
      <c r="B113" s="178"/>
      <c r="C113" s="178"/>
      <c r="D113" s="178"/>
      <c r="E113" s="50"/>
      <c r="F113" s="59"/>
      <c r="G113" s="57"/>
      <c r="H113" s="94"/>
      <c r="I113" s="59"/>
      <c r="J113" s="259"/>
      <c r="K113" s="102">
        <v>18</v>
      </c>
      <c r="L113" s="71">
        <v>18</v>
      </c>
      <c r="M113" s="102">
        <v>18</v>
      </c>
      <c r="N113" s="71">
        <v>18</v>
      </c>
      <c r="O113" s="102">
        <v>18</v>
      </c>
      <c r="P113" s="132">
        <v>20</v>
      </c>
      <c r="Q113" s="136">
        <f>SUM((P113*H88)+P113)</f>
        <v>21.2</v>
      </c>
      <c r="R113" s="94"/>
      <c r="S113" s="94"/>
      <c r="T113" s="94"/>
      <c r="U113" s="94"/>
      <c r="V113" s="94"/>
      <c r="W113" s="66"/>
    </row>
    <row r="114" spans="1:23" ht="4.2" customHeight="1" x14ac:dyDescent="0.25">
      <c r="A114" s="57"/>
      <c r="B114" s="178"/>
      <c r="C114" s="178"/>
      <c r="D114" s="178"/>
      <c r="E114" s="50"/>
      <c r="F114" s="59"/>
      <c r="G114" s="57"/>
      <c r="H114" s="94"/>
      <c r="I114" s="59"/>
      <c r="J114" s="259"/>
      <c r="K114" s="261"/>
      <c r="L114" s="178"/>
      <c r="M114" s="104"/>
      <c r="N114" s="94"/>
      <c r="O114" s="104"/>
      <c r="P114" s="133"/>
      <c r="Q114" s="136"/>
      <c r="R114" s="94"/>
      <c r="S114" s="94"/>
      <c r="T114" s="94"/>
      <c r="U114" s="94"/>
      <c r="V114" s="94"/>
      <c r="W114" s="66"/>
    </row>
    <row r="115" spans="1:23" ht="9.6" customHeight="1" x14ac:dyDescent="0.25">
      <c r="A115" s="57" t="s">
        <v>306</v>
      </c>
      <c r="B115" s="178"/>
      <c r="C115" s="178"/>
      <c r="D115" s="178"/>
      <c r="E115" s="50"/>
      <c r="F115" s="59"/>
      <c r="G115" s="57"/>
      <c r="H115" s="94"/>
      <c r="I115" s="59"/>
      <c r="J115" s="259"/>
      <c r="K115" s="102">
        <v>18</v>
      </c>
      <c r="L115" s="71">
        <v>18</v>
      </c>
      <c r="M115" s="102">
        <v>18</v>
      </c>
      <c r="N115" s="71">
        <v>18</v>
      </c>
      <c r="O115" s="102">
        <v>18</v>
      </c>
      <c r="P115" s="132">
        <v>20</v>
      </c>
      <c r="Q115" s="136">
        <f>SUM((P115*H88)+P115)</f>
        <v>21.2</v>
      </c>
      <c r="R115" s="94"/>
      <c r="S115" s="94"/>
      <c r="T115" s="94"/>
      <c r="U115" s="94"/>
      <c r="V115" s="94"/>
      <c r="W115" s="66"/>
    </row>
    <row r="116" spans="1:23" ht="4.2" customHeight="1" x14ac:dyDescent="0.25">
      <c r="A116" s="57"/>
      <c r="B116" s="178"/>
      <c r="C116" s="178"/>
      <c r="D116" s="178"/>
      <c r="E116" s="50"/>
      <c r="F116" s="59"/>
      <c r="G116" s="57"/>
      <c r="H116" s="94"/>
      <c r="I116" s="59"/>
      <c r="J116" s="259"/>
      <c r="K116" s="261"/>
      <c r="L116" s="178"/>
      <c r="M116" s="104"/>
      <c r="N116" s="94"/>
      <c r="O116" s="104"/>
      <c r="P116" s="133"/>
      <c r="Q116" s="136"/>
      <c r="R116" s="94"/>
      <c r="S116" s="94"/>
      <c r="T116" s="94"/>
      <c r="U116" s="94"/>
      <c r="V116" s="94"/>
      <c r="W116" s="66"/>
    </row>
    <row r="117" spans="1:23" ht="9.6" customHeight="1" x14ac:dyDescent="0.25">
      <c r="A117" s="57" t="s">
        <v>307</v>
      </c>
      <c r="B117" s="178"/>
      <c r="C117" s="178"/>
      <c r="D117" s="178"/>
      <c r="E117" s="50"/>
      <c r="F117" s="59"/>
      <c r="G117" s="57"/>
      <c r="H117" s="94"/>
      <c r="I117" s="59"/>
      <c r="J117" s="259"/>
      <c r="K117" s="102">
        <v>18</v>
      </c>
      <c r="L117" s="71">
        <v>18</v>
      </c>
      <c r="M117" s="102">
        <v>18</v>
      </c>
      <c r="N117" s="71">
        <v>18</v>
      </c>
      <c r="O117" s="102">
        <v>18</v>
      </c>
      <c r="P117" s="132">
        <v>20</v>
      </c>
      <c r="Q117" s="136">
        <f>SUM((P117*H88)+P117)</f>
        <v>21.2</v>
      </c>
      <c r="R117" s="94"/>
      <c r="S117" s="94"/>
      <c r="T117" s="94"/>
      <c r="U117" s="94"/>
      <c r="V117" s="94"/>
      <c r="W117" s="66"/>
    </row>
    <row r="118" spans="1:23" ht="4.2" customHeight="1" x14ac:dyDescent="0.25">
      <c r="A118" s="122"/>
      <c r="B118" s="241"/>
      <c r="C118" s="241"/>
      <c r="D118" s="241"/>
      <c r="E118" s="21"/>
      <c r="F118" s="21"/>
      <c r="G118" s="21"/>
      <c r="H118" s="98"/>
      <c r="I118" s="21"/>
      <c r="J118" s="242"/>
      <c r="K118" s="242"/>
      <c r="L118" s="241"/>
      <c r="M118" s="98"/>
      <c r="N118" s="98"/>
      <c r="O118" s="98"/>
      <c r="P118" s="98"/>
      <c r="Q118" s="98"/>
      <c r="R118" s="98"/>
      <c r="S118" s="98"/>
      <c r="T118" s="98"/>
      <c r="U118" s="98"/>
      <c r="V118" s="98"/>
      <c r="W118" s="123"/>
    </row>
    <row r="119" spans="1:23" ht="9.6" customHeight="1" x14ac:dyDescent="0.25">
      <c r="A119" s="349" t="s">
        <v>83</v>
      </c>
      <c r="B119" s="350"/>
      <c r="C119" s="350"/>
      <c r="D119" s="350"/>
      <c r="E119" s="350"/>
      <c r="F119" s="351"/>
      <c r="G119" s="57"/>
      <c r="H119" s="94"/>
      <c r="I119" s="59"/>
      <c r="J119" s="234"/>
      <c r="K119" s="235"/>
      <c r="L119" s="178"/>
      <c r="M119" s="104"/>
      <c r="N119" s="94"/>
      <c r="O119" s="104"/>
      <c r="P119" s="104"/>
      <c r="Q119" s="104"/>
      <c r="R119" s="94"/>
      <c r="S119" s="94"/>
      <c r="T119" s="94"/>
      <c r="U119" s="94"/>
      <c r="V119" s="94"/>
      <c r="W119" s="66"/>
    </row>
    <row r="120" spans="1:23" ht="4.2" customHeight="1" x14ac:dyDescent="0.25">
      <c r="A120" s="57"/>
      <c r="B120" s="178"/>
      <c r="C120" s="178"/>
      <c r="D120" s="178"/>
      <c r="E120" s="50"/>
      <c r="F120" s="59"/>
      <c r="G120" s="57"/>
      <c r="H120" s="94"/>
      <c r="I120" s="59"/>
      <c r="J120" s="234"/>
      <c r="K120" s="235"/>
      <c r="L120" s="178"/>
      <c r="M120" s="104"/>
      <c r="N120" s="94"/>
      <c r="O120" s="104"/>
      <c r="P120" s="104"/>
      <c r="Q120" s="104"/>
      <c r="R120" s="94"/>
      <c r="S120" s="94"/>
      <c r="T120" s="94"/>
      <c r="U120" s="94"/>
      <c r="V120" s="94"/>
      <c r="W120" s="66"/>
    </row>
    <row r="121" spans="1:23" ht="9.6" customHeight="1" x14ac:dyDescent="0.25">
      <c r="A121" s="57" t="s">
        <v>308</v>
      </c>
      <c r="B121" s="178"/>
      <c r="C121" s="178"/>
      <c r="D121" s="178"/>
      <c r="E121" s="50"/>
      <c r="F121" s="59"/>
      <c r="G121" s="57"/>
      <c r="H121" s="94"/>
      <c r="I121" s="59"/>
      <c r="J121" s="100">
        <v>11</v>
      </c>
      <c r="K121" s="102">
        <v>11</v>
      </c>
      <c r="L121" s="71">
        <v>13.5</v>
      </c>
      <c r="M121" s="102">
        <v>13.5</v>
      </c>
      <c r="N121" s="71">
        <v>13.5</v>
      </c>
      <c r="O121" s="102">
        <v>16</v>
      </c>
      <c r="P121" s="102">
        <v>18</v>
      </c>
      <c r="Q121" s="135">
        <f>SUM((P121*H88)+P121)</f>
        <v>19.079999999999998</v>
      </c>
      <c r="R121" s="94"/>
      <c r="S121" s="94"/>
      <c r="T121" s="94"/>
      <c r="U121" s="94"/>
      <c r="V121" s="94"/>
      <c r="W121" s="66"/>
    </row>
    <row r="122" spans="1:23" ht="4.2" customHeight="1" x14ac:dyDescent="0.25">
      <c r="A122" s="57"/>
      <c r="B122" s="178"/>
      <c r="C122" s="178"/>
      <c r="D122" s="178"/>
      <c r="E122" s="50"/>
      <c r="F122" s="59"/>
      <c r="G122" s="57"/>
      <c r="H122" s="94"/>
      <c r="I122" s="59"/>
      <c r="J122" s="234"/>
      <c r="K122" s="235"/>
      <c r="L122" s="178"/>
      <c r="M122" s="104"/>
      <c r="N122" s="94"/>
      <c r="O122" s="104"/>
      <c r="P122" s="104"/>
      <c r="Q122" s="134"/>
      <c r="R122" s="94"/>
      <c r="S122" s="94"/>
      <c r="T122" s="94"/>
      <c r="U122" s="94"/>
      <c r="V122" s="94"/>
      <c r="W122" s="66"/>
    </row>
    <row r="123" spans="1:23" ht="9.6" customHeight="1" x14ac:dyDescent="0.25">
      <c r="A123" s="57" t="s">
        <v>309</v>
      </c>
      <c r="B123" s="178"/>
      <c r="C123" s="178"/>
      <c r="D123" s="178"/>
      <c r="E123" s="59"/>
      <c r="F123" s="184"/>
      <c r="G123" s="57"/>
      <c r="H123" s="94"/>
      <c r="I123" s="59"/>
      <c r="J123" s="100">
        <v>13</v>
      </c>
      <c r="K123" s="102">
        <v>13</v>
      </c>
      <c r="L123" s="71">
        <v>15</v>
      </c>
      <c r="M123" s="102">
        <v>15</v>
      </c>
      <c r="N123" s="71">
        <v>15</v>
      </c>
      <c r="O123" s="102">
        <v>18</v>
      </c>
      <c r="P123" s="102">
        <v>20</v>
      </c>
      <c r="Q123" s="135">
        <f>SUM((P123*H88)+P123)</f>
        <v>21.2</v>
      </c>
      <c r="R123" s="94"/>
      <c r="S123" s="94"/>
      <c r="T123" s="94"/>
      <c r="U123" s="94"/>
      <c r="V123" s="94"/>
      <c r="W123" s="66"/>
    </row>
    <row r="124" spans="1:23" ht="4.2" customHeight="1" x14ac:dyDescent="0.25">
      <c r="A124" s="122"/>
      <c r="B124" s="241"/>
      <c r="C124" s="241"/>
      <c r="D124" s="241"/>
      <c r="E124" s="21"/>
      <c r="F124" s="21"/>
      <c r="G124" s="21"/>
      <c r="H124" s="98"/>
      <c r="I124" s="21"/>
      <c r="J124" s="242"/>
      <c r="K124" s="242"/>
      <c r="L124" s="241"/>
      <c r="M124" s="98"/>
      <c r="N124" s="98"/>
      <c r="O124" s="98"/>
      <c r="P124" s="98"/>
      <c r="Q124" s="98"/>
      <c r="R124" s="98"/>
      <c r="S124" s="98"/>
      <c r="T124" s="98"/>
      <c r="U124" s="98"/>
      <c r="V124" s="98"/>
      <c r="W124" s="123"/>
    </row>
    <row r="125" spans="1:23" ht="9.6" customHeight="1" x14ac:dyDescent="0.25">
      <c r="A125" s="349" t="s">
        <v>336</v>
      </c>
      <c r="B125" s="350"/>
      <c r="C125" s="350"/>
      <c r="D125" s="350"/>
      <c r="E125" s="350"/>
      <c r="F125" s="351"/>
      <c r="G125" s="57"/>
      <c r="H125" s="94"/>
      <c r="I125" s="59"/>
      <c r="J125" s="234"/>
      <c r="K125" s="235"/>
      <c r="L125" s="178"/>
      <c r="M125" s="104"/>
      <c r="N125" s="94"/>
      <c r="O125" s="104"/>
      <c r="P125" s="104"/>
      <c r="Q125" s="104"/>
      <c r="R125" s="94"/>
      <c r="S125" s="94"/>
      <c r="T125" s="94"/>
      <c r="U125" s="94"/>
      <c r="V125" s="94"/>
      <c r="W125" s="66"/>
    </row>
    <row r="126" spans="1:23" ht="4.2" customHeight="1" x14ac:dyDescent="0.25">
      <c r="A126" s="57"/>
      <c r="B126" s="178"/>
      <c r="C126" s="178"/>
      <c r="D126" s="178"/>
      <c r="E126" s="178"/>
      <c r="F126" s="257"/>
      <c r="G126" s="57"/>
      <c r="H126" s="94"/>
      <c r="I126" s="59"/>
      <c r="J126" s="234"/>
      <c r="K126" s="235"/>
      <c r="L126" s="178"/>
      <c r="M126" s="104"/>
      <c r="N126" s="94"/>
      <c r="O126" s="104"/>
      <c r="P126" s="104"/>
      <c r="Q126" s="104"/>
      <c r="R126" s="94"/>
      <c r="S126" s="94"/>
      <c r="T126" s="94"/>
      <c r="U126" s="94"/>
      <c r="V126" s="94"/>
      <c r="W126" s="66"/>
    </row>
    <row r="127" spans="1:23" ht="9.6" customHeight="1" x14ac:dyDescent="0.25">
      <c r="A127" s="332" t="s">
        <v>337</v>
      </c>
      <c r="B127" s="333"/>
      <c r="C127" s="333"/>
      <c r="D127" s="333"/>
      <c r="E127" s="333"/>
      <c r="F127" s="352"/>
      <c r="G127" s="57"/>
      <c r="H127" s="94"/>
      <c r="I127" s="59"/>
      <c r="J127" s="100">
        <v>0</v>
      </c>
      <c r="K127" s="102">
        <v>0</v>
      </c>
      <c r="L127" s="71">
        <v>18</v>
      </c>
      <c r="M127" s="102">
        <v>18</v>
      </c>
      <c r="N127" s="71">
        <v>18</v>
      </c>
      <c r="O127" s="102">
        <v>18</v>
      </c>
      <c r="P127" s="102">
        <v>20</v>
      </c>
      <c r="Q127" s="135">
        <f>SUM((P127*H88)+P127)</f>
        <v>21.2</v>
      </c>
      <c r="R127" s="94"/>
      <c r="S127" s="94"/>
      <c r="T127" s="94"/>
      <c r="U127" s="94"/>
      <c r="V127" s="94"/>
      <c r="W127" s="66"/>
    </row>
    <row r="128" spans="1:23" ht="4.2" customHeight="1" x14ac:dyDescent="0.25">
      <c r="A128" s="122"/>
      <c r="B128" s="241"/>
      <c r="C128" s="241"/>
      <c r="D128" s="241"/>
      <c r="E128" s="21"/>
      <c r="F128" s="21"/>
      <c r="G128" s="21"/>
      <c r="H128" s="98"/>
      <c r="I128" s="21"/>
      <c r="J128" s="242"/>
      <c r="K128" s="242"/>
      <c r="L128" s="241"/>
      <c r="M128" s="98"/>
      <c r="N128" s="98"/>
      <c r="O128" s="98"/>
      <c r="P128" s="98"/>
      <c r="Q128" s="98"/>
      <c r="R128" s="98"/>
      <c r="S128" s="98"/>
      <c r="T128" s="98"/>
      <c r="U128" s="98"/>
      <c r="V128" s="98"/>
      <c r="W128" s="123"/>
    </row>
    <row r="129" spans="1:23" ht="20.399999999999999" customHeight="1" x14ac:dyDescent="0.25">
      <c r="A129" s="353" t="s">
        <v>338</v>
      </c>
      <c r="B129" s="354"/>
      <c r="C129" s="354"/>
      <c r="D129" s="354"/>
      <c r="E129" s="354"/>
      <c r="F129" s="355"/>
      <c r="G129" s="57"/>
      <c r="H129" s="94"/>
      <c r="I129" s="59"/>
      <c r="J129" s="235"/>
      <c r="K129" s="234"/>
      <c r="L129" s="262"/>
      <c r="M129" s="94"/>
      <c r="N129" s="104"/>
      <c r="O129" s="104"/>
      <c r="P129" s="104"/>
      <c r="Q129" s="104"/>
      <c r="R129" s="94"/>
      <c r="S129" s="94"/>
      <c r="T129" s="94"/>
      <c r="U129" s="94"/>
      <c r="V129" s="94"/>
      <c r="W129" s="66"/>
    </row>
    <row r="130" spans="1:23" ht="20.399999999999999" customHeight="1" x14ac:dyDescent="0.25">
      <c r="A130" s="356" t="s">
        <v>310</v>
      </c>
      <c r="B130" s="357"/>
      <c r="C130" s="357"/>
      <c r="D130" s="357"/>
      <c r="E130" s="357"/>
      <c r="F130" s="358"/>
      <c r="G130" s="57"/>
      <c r="H130" s="94"/>
      <c r="I130" s="59"/>
      <c r="J130" s="102">
        <v>0</v>
      </c>
      <c r="K130" s="71">
        <v>0</v>
      </c>
      <c r="L130" s="102">
        <v>0</v>
      </c>
      <c r="M130" s="71">
        <v>0</v>
      </c>
      <c r="N130" s="102">
        <v>0</v>
      </c>
      <c r="O130" s="102">
        <v>18</v>
      </c>
      <c r="P130" s="102">
        <v>20</v>
      </c>
      <c r="Q130" s="135">
        <f>SUM((P130*H88)+P130)</f>
        <v>21.2</v>
      </c>
      <c r="R130" s="94"/>
      <c r="S130" s="94"/>
      <c r="T130" s="94"/>
      <c r="U130" s="94"/>
      <c r="V130" s="94"/>
      <c r="W130" s="66"/>
    </row>
    <row r="131" spans="1:23" ht="10.199999999999999" customHeight="1" x14ac:dyDescent="0.25">
      <c r="A131" s="183"/>
      <c r="B131" s="27"/>
      <c r="C131" s="27"/>
      <c r="D131" s="27"/>
      <c r="E131" s="50"/>
      <c r="F131" s="59"/>
      <c r="G131" s="57"/>
      <c r="H131" s="50"/>
      <c r="I131" s="59"/>
      <c r="J131" s="103"/>
      <c r="K131" s="25"/>
      <c r="L131" s="103"/>
      <c r="M131" s="25"/>
      <c r="N131" s="103"/>
      <c r="O131" s="103"/>
      <c r="P131" s="103"/>
      <c r="Q131" s="61"/>
      <c r="R131" s="27"/>
      <c r="S131" s="27"/>
      <c r="T131" s="27"/>
      <c r="U131" s="27"/>
      <c r="V131" s="27"/>
      <c r="W131" s="66"/>
    </row>
    <row r="132" spans="1:23" ht="4.2" customHeight="1" x14ac:dyDescent="0.25">
      <c r="A132" s="263"/>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51"/>
    </row>
    <row r="133" spans="1:23" ht="4.2" customHeight="1"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row>
    <row r="134" spans="1:23" ht="9" customHeight="1" x14ac:dyDescent="0.25">
      <c r="A134" s="27"/>
      <c r="B134" s="27"/>
      <c r="C134" s="27"/>
      <c r="D134" s="27"/>
      <c r="E134" s="50"/>
      <c r="F134" s="50"/>
      <c r="G134" s="50"/>
      <c r="H134" s="50"/>
      <c r="I134" s="50"/>
      <c r="J134" s="25"/>
      <c r="K134" s="25"/>
      <c r="L134" s="25"/>
      <c r="M134" s="25"/>
      <c r="N134" s="25"/>
      <c r="O134" s="25"/>
      <c r="P134" s="25"/>
      <c r="Q134" s="27"/>
      <c r="R134" s="27"/>
      <c r="S134" s="27"/>
      <c r="T134" s="27"/>
      <c r="U134" s="27"/>
      <c r="V134" s="27"/>
      <c r="W134" s="27"/>
    </row>
    <row r="135" spans="1:23" ht="4.2" customHeight="1"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row>
    <row r="136" spans="1:23" ht="9" customHeight="1" x14ac:dyDescent="0.25">
      <c r="A136" s="27"/>
      <c r="B136" s="27"/>
      <c r="C136" s="27"/>
      <c r="D136" s="27"/>
      <c r="E136" s="50"/>
      <c r="F136" s="50"/>
      <c r="G136" s="50"/>
      <c r="H136" s="50"/>
      <c r="I136" s="50"/>
      <c r="J136" s="25"/>
      <c r="K136" s="25"/>
      <c r="L136" s="25"/>
      <c r="M136" s="25"/>
      <c r="N136" s="25"/>
      <c r="O136" s="25"/>
      <c r="P136" s="25"/>
      <c r="Q136" s="27"/>
      <c r="R136" s="27"/>
      <c r="S136" s="27"/>
      <c r="T136" s="27"/>
      <c r="U136" s="27"/>
      <c r="V136" s="27"/>
      <c r="W136" s="27"/>
    </row>
    <row r="137" spans="1:23" ht="4.2" customHeight="1"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row>
    <row r="138" spans="1:23" ht="9" customHeight="1" x14ac:dyDescent="0.25">
      <c r="A138" s="27"/>
      <c r="B138" s="27"/>
      <c r="C138" s="27"/>
      <c r="D138" s="27"/>
      <c r="E138" s="50"/>
      <c r="F138" s="50"/>
      <c r="G138" s="50"/>
      <c r="H138" s="50"/>
      <c r="I138" s="50"/>
      <c r="J138" s="25"/>
      <c r="K138" s="25"/>
      <c r="L138" s="25"/>
      <c r="M138" s="25"/>
      <c r="N138" s="25"/>
      <c r="O138" s="25"/>
      <c r="P138" s="25"/>
      <c r="Q138" s="27"/>
      <c r="R138" s="27"/>
      <c r="S138" s="27"/>
      <c r="T138" s="27"/>
      <c r="U138" s="27"/>
      <c r="V138" s="27"/>
      <c r="W138" s="27"/>
    </row>
    <row r="139" spans="1:23" ht="4.2" customHeight="1" x14ac:dyDescent="0.25">
      <c r="A139" s="27"/>
      <c r="B139" s="27"/>
      <c r="C139" s="27"/>
      <c r="D139" s="27"/>
      <c r="E139" s="50"/>
      <c r="F139" s="50"/>
      <c r="G139" s="50"/>
      <c r="H139" s="50"/>
      <c r="I139" s="50"/>
      <c r="J139" s="25"/>
      <c r="K139" s="25"/>
      <c r="L139" s="25"/>
      <c r="M139" s="27"/>
      <c r="N139" s="25"/>
      <c r="O139" s="25"/>
      <c r="P139" s="25"/>
      <c r="Q139" s="27"/>
      <c r="R139" s="27"/>
      <c r="S139" s="27"/>
      <c r="T139" s="27"/>
      <c r="U139" s="27"/>
      <c r="V139" s="27"/>
      <c r="W139" s="27"/>
    </row>
    <row r="140" spans="1:23" ht="9" customHeight="1" x14ac:dyDescent="0.25">
      <c r="A140" s="27"/>
      <c r="B140" s="27"/>
      <c r="C140" s="27"/>
      <c r="D140" s="27"/>
      <c r="E140" s="50"/>
      <c r="F140" s="50"/>
      <c r="G140" s="50"/>
      <c r="H140" s="50"/>
      <c r="I140" s="50"/>
      <c r="J140" s="25"/>
      <c r="K140" s="25"/>
      <c r="L140" s="25"/>
      <c r="M140" s="25"/>
      <c r="N140" s="25"/>
      <c r="O140" s="25"/>
      <c r="P140" s="25"/>
      <c r="Q140" s="27"/>
      <c r="R140" s="27"/>
      <c r="S140" s="27"/>
      <c r="T140" s="27"/>
      <c r="U140" s="27"/>
      <c r="V140" s="27"/>
      <c r="W140" s="27"/>
    </row>
    <row r="141" spans="1:23" ht="4.2" customHeight="1"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row>
    <row r="142" spans="1:23" ht="9" customHeight="1" x14ac:dyDescent="0.25">
      <c r="A142" s="27"/>
      <c r="B142" s="27"/>
      <c r="C142" s="27"/>
      <c r="D142" s="27"/>
      <c r="E142" s="50"/>
      <c r="F142" s="50"/>
      <c r="G142" s="50"/>
      <c r="H142" s="50"/>
      <c r="I142" s="50"/>
      <c r="J142" s="25"/>
      <c r="K142" s="25"/>
      <c r="L142" s="25"/>
      <c r="M142" s="25"/>
      <c r="N142" s="25"/>
      <c r="O142" s="25"/>
      <c r="P142" s="25"/>
      <c r="Q142" s="27"/>
      <c r="R142" s="27"/>
      <c r="S142" s="27"/>
      <c r="T142" s="27"/>
      <c r="U142" s="27"/>
      <c r="V142" s="27"/>
      <c r="W142" s="27"/>
    </row>
    <row r="143" spans="1:23" ht="4.2" customHeight="1"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row>
    <row r="144" spans="1:23" ht="9" customHeight="1" x14ac:dyDescent="0.25">
      <c r="A144" s="27"/>
      <c r="B144" s="27"/>
      <c r="C144" s="27"/>
      <c r="D144" s="27"/>
      <c r="E144" s="50"/>
      <c r="F144" s="50"/>
      <c r="G144" s="50"/>
      <c r="H144" s="50"/>
      <c r="I144" s="50"/>
      <c r="J144" s="25"/>
      <c r="K144" s="25"/>
      <c r="L144" s="25"/>
      <c r="M144" s="25"/>
      <c r="N144" s="25"/>
      <c r="O144" s="25"/>
      <c r="P144" s="25"/>
      <c r="Q144" s="32"/>
      <c r="R144" s="27"/>
      <c r="S144" s="27"/>
      <c r="T144" s="27"/>
      <c r="U144" s="27"/>
      <c r="V144" s="27"/>
      <c r="W144" s="27"/>
    </row>
    <row r="145" spans="1:23" ht="4.2" customHeight="1" x14ac:dyDescent="0.25">
      <c r="A145" s="27"/>
      <c r="B145" s="27"/>
      <c r="C145" s="27"/>
      <c r="D145" s="27"/>
      <c r="E145" s="50"/>
      <c r="F145" s="50"/>
      <c r="G145" s="50"/>
      <c r="H145" s="50"/>
      <c r="I145" s="50"/>
      <c r="J145" s="25"/>
      <c r="K145" s="25"/>
      <c r="L145" s="25"/>
      <c r="M145" s="27"/>
      <c r="N145" s="25"/>
      <c r="O145" s="25"/>
      <c r="P145" s="25"/>
      <c r="Q145" s="32"/>
      <c r="R145" s="27"/>
      <c r="S145" s="27"/>
      <c r="T145" s="27"/>
      <c r="U145" s="27"/>
      <c r="V145" s="27"/>
      <c r="W145" s="27"/>
    </row>
    <row r="146" spans="1:23" ht="9" customHeight="1" x14ac:dyDescent="0.25">
      <c r="A146" s="27"/>
      <c r="B146" s="27"/>
      <c r="C146" s="27"/>
      <c r="D146" s="27"/>
      <c r="E146" s="50"/>
      <c r="F146" s="50"/>
      <c r="G146" s="50"/>
      <c r="H146" s="50"/>
      <c r="I146" s="50"/>
      <c r="J146" s="25"/>
      <c r="K146" s="25"/>
      <c r="L146" s="25"/>
      <c r="M146" s="25"/>
      <c r="N146" s="25"/>
      <c r="O146" s="25"/>
      <c r="P146" s="25"/>
      <c r="Q146" s="27"/>
      <c r="R146" s="27"/>
      <c r="S146" s="27"/>
      <c r="T146" s="27"/>
      <c r="U146" s="27"/>
      <c r="V146" s="27"/>
      <c r="W146" s="27"/>
    </row>
    <row r="147" spans="1:23" ht="3.6" customHeight="1" x14ac:dyDescent="0.25">
      <c r="A147" s="27"/>
      <c r="B147" s="27"/>
      <c r="C147" s="27"/>
      <c r="D147" s="27"/>
      <c r="E147" s="50"/>
      <c r="F147" s="50"/>
      <c r="G147" s="50"/>
      <c r="H147" s="50"/>
      <c r="I147" s="50"/>
      <c r="J147" s="25"/>
      <c r="K147" s="25"/>
      <c r="L147" s="25"/>
      <c r="M147" s="25"/>
      <c r="N147" s="25"/>
      <c r="O147" s="25"/>
      <c r="P147" s="25"/>
      <c r="Q147" s="27"/>
      <c r="R147" s="27"/>
      <c r="S147" s="27"/>
      <c r="T147" s="27"/>
      <c r="U147" s="27"/>
      <c r="V147" s="27"/>
      <c r="W147" s="27"/>
    </row>
    <row r="148" spans="1:23" ht="9" customHeight="1" x14ac:dyDescent="0.25">
      <c r="A148" s="27"/>
      <c r="B148" s="27"/>
      <c r="C148" s="27"/>
      <c r="D148" s="27"/>
      <c r="E148" s="50"/>
      <c r="F148" s="50"/>
      <c r="G148" s="50"/>
      <c r="H148" s="50"/>
      <c r="I148" s="50"/>
      <c r="J148" s="25"/>
      <c r="K148" s="25"/>
      <c r="L148" s="25"/>
      <c r="M148" s="25"/>
      <c r="N148" s="25"/>
      <c r="O148" s="25"/>
      <c r="P148" s="25"/>
      <c r="Q148" s="27"/>
      <c r="R148" s="27"/>
      <c r="S148" s="27"/>
      <c r="T148" s="27"/>
      <c r="U148" s="27"/>
      <c r="V148" s="27"/>
      <c r="W148" s="27"/>
    </row>
    <row r="149" spans="1:23" ht="4.2" customHeight="1" x14ac:dyDescent="0.25">
      <c r="A149" s="27"/>
      <c r="B149" s="27"/>
      <c r="C149" s="27"/>
      <c r="D149" s="27"/>
      <c r="E149" s="50"/>
      <c r="F149" s="50"/>
      <c r="G149" s="50"/>
      <c r="H149" s="50"/>
      <c r="I149" s="50"/>
      <c r="J149" s="25"/>
      <c r="K149" s="25"/>
      <c r="L149" s="25"/>
      <c r="M149" s="25"/>
      <c r="N149" s="25"/>
      <c r="O149" s="25"/>
      <c r="P149" s="25"/>
      <c r="Q149" s="27"/>
      <c r="R149" s="27"/>
      <c r="S149" s="27"/>
      <c r="T149" s="27"/>
      <c r="U149" s="27"/>
      <c r="V149" s="27"/>
      <c r="W149" s="27"/>
    </row>
    <row r="150" spans="1:23" ht="9" customHeight="1" x14ac:dyDescent="0.25">
      <c r="A150" s="27"/>
      <c r="B150" s="27"/>
      <c r="C150" s="27"/>
      <c r="D150" s="27"/>
      <c r="E150" s="50"/>
      <c r="F150" s="50"/>
      <c r="G150" s="50"/>
      <c r="H150" s="50"/>
      <c r="I150" s="50"/>
      <c r="J150" s="25"/>
      <c r="K150" s="25"/>
      <c r="L150" s="25"/>
      <c r="M150" s="25"/>
      <c r="N150" s="25"/>
      <c r="O150" s="25"/>
      <c r="P150" s="25"/>
      <c r="Q150" s="27"/>
      <c r="R150" s="27"/>
      <c r="S150" s="27"/>
      <c r="T150" s="27"/>
      <c r="U150" s="27"/>
      <c r="V150" s="27"/>
      <c r="W150" s="27"/>
    </row>
    <row r="151" spans="1:23" ht="4.2" customHeight="1" x14ac:dyDescent="0.25">
      <c r="A151" s="27"/>
      <c r="B151" s="27"/>
      <c r="C151" s="27"/>
      <c r="D151" s="27"/>
      <c r="E151" s="50"/>
      <c r="F151" s="50"/>
      <c r="G151" s="50"/>
      <c r="H151" s="50"/>
      <c r="I151" s="50"/>
      <c r="J151" s="25"/>
      <c r="K151" s="25"/>
      <c r="L151" s="25"/>
      <c r="M151" s="25"/>
      <c r="N151" s="25"/>
      <c r="O151" s="25"/>
      <c r="P151" s="25"/>
      <c r="Q151" s="27"/>
      <c r="R151" s="27"/>
      <c r="S151" s="27"/>
      <c r="T151" s="27"/>
      <c r="U151" s="27"/>
      <c r="V151" s="27"/>
      <c r="W151" s="27"/>
    </row>
    <row r="152" spans="1:23" ht="9" customHeight="1" x14ac:dyDescent="0.25">
      <c r="A152" s="27"/>
      <c r="B152" s="27"/>
      <c r="C152" s="27"/>
      <c r="D152" s="27"/>
      <c r="E152" s="50"/>
      <c r="F152" s="50"/>
      <c r="G152" s="50"/>
      <c r="H152" s="50"/>
      <c r="I152" s="50"/>
      <c r="J152" s="25"/>
      <c r="K152" s="25"/>
      <c r="L152" s="25"/>
      <c r="M152" s="25"/>
      <c r="N152" s="25"/>
      <c r="O152" s="25"/>
      <c r="P152" s="25"/>
      <c r="Q152" s="27"/>
      <c r="R152" s="27"/>
      <c r="S152" s="27"/>
      <c r="T152" s="27"/>
      <c r="U152" s="27"/>
      <c r="V152" s="27"/>
      <c r="W152" s="27"/>
    </row>
    <row r="153" spans="1:23" ht="4.2" customHeight="1" x14ac:dyDescent="0.25">
      <c r="A153" s="27"/>
      <c r="B153" s="27"/>
      <c r="C153" s="27"/>
      <c r="D153" s="27"/>
      <c r="E153" s="50"/>
      <c r="F153" s="50"/>
      <c r="G153" s="50"/>
      <c r="H153" s="50"/>
      <c r="I153" s="50"/>
      <c r="J153" s="25"/>
      <c r="K153" s="25"/>
      <c r="L153" s="25"/>
      <c r="M153" s="25"/>
      <c r="N153" s="25"/>
      <c r="O153" s="25"/>
      <c r="P153" s="25"/>
      <c r="Q153" s="27"/>
      <c r="R153" s="27"/>
      <c r="S153" s="27"/>
      <c r="T153" s="27"/>
      <c r="U153" s="27"/>
      <c r="V153" s="27"/>
      <c r="W153" s="27"/>
    </row>
    <row r="154" spans="1:23" ht="9" customHeight="1" x14ac:dyDescent="0.25">
      <c r="A154" s="27"/>
      <c r="B154" s="27"/>
      <c r="C154" s="27"/>
      <c r="D154" s="27"/>
      <c r="E154" s="50"/>
      <c r="F154" s="50"/>
      <c r="G154" s="50"/>
      <c r="H154" s="50"/>
      <c r="I154" s="50"/>
      <c r="J154" s="25"/>
      <c r="K154" s="25"/>
      <c r="L154" s="25"/>
      <c r="M154" s="25"/>
      <c r="N154" s="25"/>
      <c r="O154" s="25"/>
      <c r="P154" s="25"/>
      <c r="Q154" s="27"/>
      <c r="R154" s="27"/>
      <c r="S154" s="27"/>
      <c r="T154" s="27"/>
      <c r="U154" s="27"/>
      <c r="V154" s="27"/>
      <c r="W154" s="27"/>
    </row>
    <row r="155" spans="1:23" ht="4.2" customHeight="1" x14ac:dyDescent="0.25">
      <c r="A155" s="27"/>
      <c r="B155" s="27"/>
      <c r="C155" s="27"/>
      <c r="D155" s="27"/>
      <c r="E155" s="50"/>
      <c r="F155" s="50"/>
      <c r="G155" s="50"/>
      <c r="H155" s="50"/>
      <c r="I155" s="50"/>
      <c r="J155" s="25"/>
      <c r="K155" s="25"/>
      <c r="L155" s="25"/>
      <c r="M155" s="25"/>
      <c r="N155" s="25"/>
      <c r="O155" s="25"/>
      <c r="P155" s="25"/>
      <c r="Q155" s="27"/>
      <c r="R155" s="27"/>
      <c r="S155" s="27"/>
      <c r="T155" s="27"/>
      <c r="U155" s="27"/>
      <c r="V155" s="27"/>
      <c r="W155" s="27"/>
    </row>
    <row r="156" spans="1:23" ht="9" customHeight="1" x14ac:dyDescent="0.25">
      <c r="A156" s="27"/>
      <c r="B156" s="27"/>
      <c r="C156" s="27"/>
      <c r="D156" s="27"/>
      <c r="E156" s="50"/>
      <c r="F156" s="50"/>
      <c r="G156" s="50"/>
      <c r="H156" s="50"/>
      <c r="I156" s="50"/>
      <c r="J156" s="25"/>
      <c r="K156" s="25"/>
      <c r="L156" s="25"/>
      <c r="M156" s="25"/>
      <c r="N156" s="25"/>
      <c r="O156" s="25"/>
      <c r="P156" s="25"/>
      <c r="Q156" s="27"/>
      <c r="R156" s="27"/>
      <c r="S156" s="27"/>
      <c r="T156" s="27"/>
      <c r="U156" s="27"/>
      <c r="V156" s="27"/>
      <c r="W156" s="27"/>
    </row>
    <row r="157" spans="1:23" ht="4.2" customHeight="1" x14ac:dyDescent="0.25">
      <c r="E157" s="2"/>
      <c r="F157" s="2"/>
      <c r="G157" s="2"/>
      <c r="H157" s="2"/>
      <c r="I157" s="2"/>
      <c r="J157" s="5"/>
      <c r="K157" s="5"/>
      <c r="L157" s="25"/>
      <c r="M157" s="5"/>
      <c r="N157" s="25"/>
      <c r="O157" s="25"/>
      <c r="P157" s="25"/>
    </row>
    <row r="158" spans="1:23" ht="9" customHeight="1" x14ac:dyDescent="0.25">
      <c r="E158" s="2"/>
      <c r="F158" s="2"/>
      <c r="G158" s="2"/>
      <c r="H158" s="2"/>
      <c r="I158" s="2"/>
      <c r="J158" s="5"/>
      <c r="K158" s="5"/>
      <c r="L158" s="25"/>
      <c r="M158" s="25"/>
      <c r="N158" s="25"/>
      <c r="O158" s="25"/>
      <c r="P158" s="25"/>
    </row>
    <row r="159" spans="1:23" ht="4.2" customHeight="1" x14ac:dyDescent="0.25">
      <c r="E159" s="2"/>
      <c r="F159" s="2"/>
      <c r="G159" s="2"/>
      <c r="H159" s="2"/>
      <c r="I159" s="2"/>
      <c r="J159" s="5"/>
      <c r="K159" s="5"/>
      <c r="L159" s="25"/>
      <c r="M159" s="5"/>
      <c r="N159" s="25"/>
      <c r="O159" s="25"/>
      <c r="P159" s="25"/>
    </row>
    <row r="160" spans="1:23" ht="9" customHeight="1" x14ac:dyDescent="0.25">
      <c r="E160" s="2"/>
      <c r="F160" s="2"/>
      <c r="G160" s="2"/>
      <c r="H160" s="2"/>
      <c r="I160" s="2"/>
      <c r="J160" s="5"/>
      <c r="K160" s="5"/>
      <c r="L160" s="25"/>
      <c r="M160" s="25"/>
      <c r="N160" s="25"/>
      <c r="O160" s="25"/>
      <c r="P160" s="25"/>
    </row>
    <row r="161" spans="5:16" ht="4.2" customHeight="1" x14ac:dyDescent="0.25">
      <c r="E161" s="2"/>
      <c r="F161" s="2"/>
      <c r="G161" s="2"/>
      <c r="H161" s="2"/>
      <c r="I161" s="2"/>
      <c r="J161" s="5"/>
      <c r="K161" s="5"/>
      <c r="L161" s="25"/>
      <c r="M161" s="5"/>
      <c r="N161" s="25"/>
      <c r="O161" s="25"/>
      <c r="P161" s="25"/>
    </row>
    <row r="162" spans="5:16" ht="9" customHeight="1" x14ac:dyDescent="0.25">
      <c r="E162" s="2"/>
      <c r="F162" s="2"/>
      <c r="G162" s="2"/>
      <c r="H162" s="2"/>
      <c r="I162" s="2"/>
      <c r="J162" s="5"/>
      <c r="K162" s="5"/>
      <c r="L162" s="25"/>
      <c r="M162" s="25"/>
      <c r="N162" s="25"/>
      <c r="O162" s="25"/>
      <c r="P162" s="25"/>
    </row>
    <row r="163" spans="5:16" ht="4.2" customHeight="1" x14ac:dyDescent="0.25">
      <c r="E163" s="2"/>
      <c r="F163" s="2"/>
      <c r="G163" s="2"/>
      <c r="H163" s="2"/>
      <c r="I163" s="2"/>
      <c r="J163" s="5"/>
      <c r="K163" s="5"/>
      <c r="L163" s="25"/>
      <c r="M163" s="5"/>
      <c r="N163" s="25"/>
      <c r="O163" s="25"/>
      <c r="P163" s="25"/>
    </row>
    <row r="164" spans="5:16" ht="13.2" x14ac:dyDescent="0.25">
      <c r="J164" s="13"/>
      <c r="K164" s="28"/>
      <c r="M164" s="13"/>
      <c r="N164" s="13"/>
      <c r="O164" s="13"/>
      <c r="P164" s="28"/>
    </row>
  </sheetData>
  <sheetProtection algorithmName="SHA-512" hashValue="fQORlqFtHUSF/ghUjIKYcZyO/1NhkLV5OAlGbguupbQx91mVQ5Wy6aeyjvca72jUEfDgbNvHoiSocJzr27bgDQ==" saltValue="qd9rrtnMg+yQLeN9p6yIZg==" spinCount="100000" sheet="1"/>
  <mergeCells count="58">
    <mergeCell ref="C2:V2"/>
    <mergeCell ref="A3:V3"/>
    <mergeCell ref="A4:W4"/>
    <mergeCell ref="B5:W5"/>
    <mergeCell ref="A6:F6"/>
    <mergeCell ref="H6:J6"/>
    <mergeCell ref="A18:I18"/>
    <mergeCell ref="A20:I20"/>
    <mergeCell ref="A22:I22"/>
    <mergeCell ref="A24:I24"/>
    <mergeCell ref="A8:D8"/>
    <mergeCell ref="G9:I9"/>
    <mergeCell ref="A10:F10"/>
    <mergeCell ref="A12:I12"/>
    <mergeCell ref="A13:D13"/>
    <mergeCell ref="A16:I16"/>
    <mergeCell ref="A47:I47"/>
    <mergeCell ref="A26:I26"/>
    <mergeCell ref="A28:F28"/>
    <mergeCell ref="A30:I30"/>
    <mergeCell ref="A32:I32"/>
    <mergeCell ref="A34:I34"/>
    <mergeCell ref="A35:I35"/>
    <mergeCell ref="A37:I37"/>
    <mergeCell ref="A39:I39"/>
    <mergeCell ref="A41:I41"/>
    <mergeCell ref="A43:I43"/>
    <mergeCell ref="A45:I45"/>
    <mergeCell ref="C84:V84"/>
    <mergeCell ref="A71:I71"/>
    <mergeCell ref="A49:I49"/>
    <mergeCell ref="A51:I51"/>
    <mergeCell ref="A53:I53"/>
    <mergeCell ref="A55:I55"/>
    <mergeCell ref="A57:I57"/>
    <mergeCell ref="A59:I59"/>
    <mergeCell ref="A61:I61"/>
    <mergeCell ref="A63:I63"/>
    <mergeCell ref="A65:I65"/>
    <mergeCell ref="A67:I67"/>
    <mergeCell ref="A69:I69"/>
    <mergeCell ref="A111:F111"/>
    <mergeCell ref="A85:V85"/>
    <mergeCell ref="A86:W86"/>
    <mergeCell ref="A87:W87"/>
    <mergeCell ref="A88:F88"/>
    <mergeCell ref="H88:J88"/>
    <mergeCell ref="A90:D90"/>
    <mergeCell ref="A91:F91"/>
    <mergeCell ref="A93:F93"/>
    <mergeCell ref="A95:F95"/>
    <mergeCell ref="A99:F99"/>
    <mergeCell ref="A107:F107"/>
    <mergeCell ref="A119:F119"/>
    <mergeCell ref="A125:F125"/>
    <mergeCell ref="A127:F127"/>
    <mergeCell ref="A129:F129"/>
    <mergeCell ref="A130:F130"/>
  </mergeCells>
  <hyperlinks>
    <hyperlink ref="R75" location="'Wage Salary'!B171" tooltip="Click to Learn More - Alt Left Arrow to Return" display="Note 54" xr:uid="{00000000-0004-0000-0C00-000000000000}"/>
  </hyperlinks>
  <pageMargins left="0.16666666666666666" right="0.16666666666666666" top="0.16666666666666666" bottom="0.16666666666666666" header="0" footer="0"/>
  <pageSetup fitToWidth="0" fitToHeight="0" orientation="landscape" verticalDpi="1200" r:id="rId1"/>
  <headerFooter alignWithMargins="0"/>
  <ignoredErrors>
    <ignoredError sqref="Q9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173"/>
  <sheetViews>
    <sheetView zoomScaleNormal="100" workbookViewId="0">
      <selection activeCell="T23" sqref="T23"/>
    </sheetView>
  </sheetViews>
  <sheetFormatPr defaultRowHeight="13.2" x14ac:dyDescent="0.25"/>
  <cols>
    <col min="1" max="1" width="3.6640625" customWidth="1"/>
  </cols>
  <sheetData>
    <row r="2" spans="1:10" x14ac:dyDescent="0.25">
      <c r="A2" s="387" t="s">
        <v>559</v>
      </c>
      <c r="B2" s="388"/>
      <c r="C2" s="388"/>
      <c r="D2" s="388"/>
      <c r="E2" s="388"/>
      <c r="F2" s="388"/>
      <c r="G2" s="388"/>
      <c r="H2" s="388"/>
      <c r="I2" s="388"/>
      <c r="J2" s="388"/>
    </row>
    <row r="3" spans="1:10" x14ac:dyDescent="0.25">
      <c r="A3" s="148"/>
      <c r="B3" s="153"/>
      <c r="C3" s="153"/>
      <c r="D3" s="153"/>
      <c r="E3" s="153"/>
      <c r="F3" s="153"/>
      <c r="G3" s="153"/>
      <c r="H3" s="153"/>
      <c r="I3" s="153"/>
      <c r="J3" s="153"/>
    </row>
    <row r="4" spans="1:10" x14ac:dyDescent="0.25">
      <c r="A4" s="152" t="s">
        <v>497</v>
      </c>
      <c r="B4" s="389" t="s">
        <v>431</v>
      </c>
      <c r="C4" s="305"/>
      <c r="D4" s="305"/>
      <c r="E4" s="305"/>
      <c r="F4" s="305"/>
      <c r="G4" s="305"/>
      <c r="H4" s="305"/>
      <c r="I4" s="305"/>
      <c r="J4" s="305"/>
    </row>
    <row r="5" spans="1:10" ht="6" customHeight="1" x14ac:dyDescent="0.25">
      <c r="A5" s="10"/>
      <c r="B5" s="149"/>
      <c r="C5" s="150"/>
      <c r="D5" s="150"/>
      <c r="E5" s="150"/>
      <c r="F5" s="150"/>
      <c r="G5" s="150"/>
      <c r="H5" s="150"/>
      <c r="I5" s="150"/>
      <c r="J5" s="151"/>
    </row>
    <row r="6" spans="1:10" x14ac:dyDescent="0.25">
      <c r="A6" s="152" t="s">
        <v>498</v>
      </c>
      <c r="B6" s="384" t="s">
        <v>432</v>
      </c>
      <c r="C6" s="303"/>
      <c r="D6" s="303"/>
      <c r="E6" s="303"/>
      <c r="F6" s="303"/>
      <c r="G6" s="303"/>
      <c r="H6" s="303"/>
      <c r="I6" s="303"/>
      <c r="J6" s="303"/>
    </row>
    <row r="7" spans="1:10" ht="6" customHeight="1" x14ac:dyDescent="0.25">
      <c r="B7" s="149"/>
      <c r="C7" s="150"/>
      <c r="D7" s="150"/>
      <c r="E7" s="150"/>
      <c r="F7" s="150"/>
      <c r="G7" s="150"/>
      <c r="H7" s="150"/>
      <c r="I7" s="150"/>
      <c r="J7" s="151"/>
    </row>
    <row r="8" spans="1:10" ht="26.4" customHeight="1" x14ac:dyDescent="0.25">
      <c r="A8" s="152" t="s">
        <v>499</v>
      </c>
      <c r="B8" s="384" t="s">
        <v>433</v>
      </c>
      <c r="C8" s="303"/>
      <c r="D8" s="303"/>
      <c r="E8" s="303"/>
      <c r="F8" s="303"/>
      <c r="G8" s="303"/>
      <c r="H8" s="303"/>
      <c r="I8" s="303"/>
      <c r="J8" s="303"/>
    </row>
    <row r="9" spans="1:10" ht="6" customHeight="1" x14ac:dyDescent="0.25">
      <c r="B9" s="149"/>
      <c r="C9" s="150"/>
      <c r="D9" s="150"/>
      <c r="E9" s="150"/>
      <c r="F9" s="150"/>
      <c r="G9" s="150"/>
      <c r="H9" s="150"/>
      <c r="I9" s="150"/>
      <c r="J9" s="151"/>
    </row>
    <row r="10" spans="1:10" x14ac:dyDescent="0.25">
      <c r="A10" s="152" t="s">
        <v>500</v>
      </c>
      <c r="B10" s="384" t="s">
        <v>434</v>
      </c>
      <c r="C10" s="303"/>
      <c r="D10" s="303"/>
      <c r="E10" s="303"/>
      <c r="F10" s="303"/>
      <c r="G10" s="303"/>
      <c r="H10" s="303"/>
      <c r="I10" s="303"/>
      <c r="J10" s="303"/>
    </row>
    <row r="11" spans="1:10" ht="6" customHeight="1" x14ac:dyDescent="0.25">
      <c r="B11" s="149"/>
      <c r="C11" s="150"/>
      <c r="D11" s="150"/>
      <c r="E11" s="150"/>
      <c r="F11" s="150"/>
      <c r="G11" s="150"/>
      <c r="H11" s="150"/>
      <c r="I11" s="150"/>
      <c r="J11" s="151"/>
    </row>
    <row r="12" spans="1:10" x14ac:dyDescent="0.25">
      <c r="A12" s="152" t="s">
        <v>501</v>
      </c>
      <c r="B12" s="384" t="s">
        <v>547</v>
      </c>
      <c r="C12" s="303"/>
      <c r="D12" s="303"/>
      <c r="E12" s="303"/>
      <c r="F12" s="303"/>
      <c r="G12" s="303"/>
      <c r="H12" s="303"/>
      <c r="I12" s="303"/>
      <c r="J12" s="303"/>
    </row>
    <row r="13" spans="1:10" ht="6" customHeight="1" x14ac:dyDescent="0.25">
      <c r="B13" s="149"/>
      <c r="C13" s="150"/>
      <c r="D13" s="150"/>
      <c r="E13" s="150"/>
      <c r="F13" s="150"/>
      <c r="G13" s="150"/>
      <c r="H13" s="150"/>
      <c r="I13" s="150"/>
      <c r="J13" s="151"/>
    </row>
    <row r="14" spans="1:10" x14ac:dyDescent="0.25">
      <c r="A14" s="152" t="s">
        <v>502</v>
      </c>
      <c r="B14" s="384" t="s">
        <v>435</v>
      </c>
      <c r="C14" s="303"/>
      <c r="D14" s="303"/>
      <c r="E14" s="303"/>
      <c r="F14" s="303"/>
      <c r="G14" s="303"/>
      <c r="H14" s="303"/>
      <c r="I14" s="303"/>
      <c r="J14" s="303"/>
    </row>
    <row r="15" spans="1:10" ht="6" customHeight="1" x14ac:dyDescent="0.25">
      <c r="B15" s="149"/>
      <c r="C15" s="150"/>
      <c r="D15" s="150"/>
      <c r="E15" s="150"/>
      <c r="F15" s="150"/>
      <c r="G15" s="150"/>
      <c r="H15" s="150"/>
      <c r="I15" s="150"/>
      <c r="J15" s="151"/>
    </row>
    <row r="16" spans="1:10" ht="13.2" customHeight="1" x14ac:dyDescent="0.25">
      <c r="A16" s="152" t="s">
        <v>503</v>
      </c>
      <c r="B16" s="384" t="s">
        <v>439</v>
      </c>
      <c r="C16" s="303"/>
      <c r="D16" s="303"/>
      <c r="E16" s="303"/>
      <c r="F16" s="303"/>
      <c r="G16" s="303"/>
      <c r="H16" s="303"/>
      <c r="I16" s="303"/>
      <c r="J16" s="303"/>
    </row>
    <row r="17" spans="1:10" ht="6" customHeight="1" x14ac:dyDescent="0.25">
      <c r="B17" s="149"/>
      <c r="C17" s="150"/>
      <c r="D17" s="150"/>
      <c r="E17" s="150"/>
      <c r="F17" s="150"/>
      <c r="G17" s="150"/>
      <c r="H17" s="150"/>
      <c r="I17" s="150"/>
      <c r="J17" s="151"/>
    </row>
    <row r="18" spans="1:10" ht="26.4" customHeight="1" x14ac:dyDescent="0.25">
      <c r="A18" s="152" t="s">
        <v>504</v>
      </c>
      <c r="B18" s="384" t="s">
        <v>442</v>
      </c>
      <c r="C18" s="303"/>
      <c r="D18" s="303"/>
      <c r="E18" s="303"/>
      <c r="F18" s="303"/>
      <c r="G18" s="303"/>
      <c r="H18" s="303"/>
      <c r="I18" s="303"/>
      <c r="J18" s="303"/>
    </row>
    <row r="19" spans="1:10" ht="6" customHeight="1" x14ac:dyDescent="0.25">
      <c r="B19" s="149"/>
      <c r="C19" s="150"/>
      <c r="D19" s="150"/>
      <c r="E19" s="150"/>
      <c r="F19" s="150"/>
      <c r="G19" s="150"/>
      <c r="H19" s="150"/>
      <c r="I19" s="150"/>
      <c r="J19" s="151"/>
    </row>
    <row r="20" spans="1:10" ht="26.4" customHeight="1" x14ac:dyDescent="0.25">
      <c r="A20" s="152" t="s">
        <v>505</v>
      </c>
      <c r="B20" s="384" t="s">
        <v>443</v>
      </c>
      <c r="C20" s="303"/>
      <c r="D20" s="303"/>
      <c r="E20" s="303"/>
      <c r="F20" s="303"/>
      <c r="G20" s="303"/>
      <c r="H20" s="303"/>
      <c r="I20" s="303"/>
      <c r="J20" s="303"/>
    </row>
    <row r="21" spans="1:10" ht="6" customHeight="1" x14ac:dyDescent="0.25">
      <c r="B21" s="149"/>
      <c r="C21" s="150"/>
      <c r="D21" s="150"/>
      <c r="E21" s="150"/>
      <c r="F21" s="150"/>
      <c r="G21" s="150"/>
      <c r="H21" s="150"/>
      <c r="I21" s="150"/>
      <c r="J21" s="151"/>
    </row>
    <row r="22" spans="1:10" ht="26.4" customHeight="1" x14ac:dyDescent="0.25">
      <c r="A22" s="152" t="s">
        <v>506</v>
      </c>
      <c r="B22" s="384" t="s">
        <v>444</v>
      </c>
      <c r="C22" s="303"/>
      <c r="D22" s="303"/>
      <c r="E22" s="303"/>
      <c r="F22" s="303"/>
      <c r="G22" s="303"/>
      <c r="H22" s="303"/>
      <c r="I22" s="303"/>
      <c r="J22" s="303"/>
    </row>
    <row r="23" spans="1:10" ht="6" customHeight="1" x14ac:dyDescent="0.25">
      <c r="B23" s="149"/>
      <c r="C23" s="150"/>
      <c r="D23" s="150"/>
      <c r="E23" s="150"/>
      <c r="F23" s="150"/>
      <c r="G23" s="150"/>
      <c r="H23" s="150"/>
      <c r="I23" s="150"/>
      <c r="J23" s="151"/>
    </row>
    <row r="24" spans="1:10" ht="26.4" customHeight="1" x14ac:dyDescent="0.25">
      <c r="A24" s="152" t="s">
        <v>507</v>
      </c>
      <c r="B24" s="384" t="s">
        <v>445</v>
      </c>
      <c r="C24" s="303"/>
      <c r="D24" s="303"/>
      <c r="E24" s="303"/>
      <c r="F24" s="303"/>
      <c r="G24" s="303"/>
      <c r="H24" s="303"/>
      <c r="I24" s="303"/>
      <c r="J24" s="303"/>
    </row>
    <row r="25" spans="1:10" ht="6" customHeight="1" x14ac:dyDescent="0.25">
      <c r="B25" s="149"/>
      <c r="C25" s="150"/>
      <c r="D25" s="150"/>
      <c r="E25" s="150"/>
      <c r="F25" s="150"/>
      <c r="G25" s="150"/>
      <c r="H25" s="150"/>
      <c r="I25" s="150"/>
      <c r="J25" s="151"/>
    </row>
    <row r="26" spans="1:10" ht="26.4" customHeight="1" x14ac:dyDescent="0.25">
      <c r="A26" s="152" t="s">
        <v>508</v>
      </c>
      <c r="B26" s="384" t="s">
        <v>446</v>
      </c>
      <c r="C26" s="303"/>
      <c r="D26" s="303"/>
      <c r="E26" s="303"/>
      <c r="F26" s="303"/>
      <c r="G26" s="303"/>
      <c r="H26" s="303"/>
      <c r="I26" s="303"/>
      <c r="J26" s="303"/>
    </row>
    <row r="27" spans="1:10" ht="6" customHeight="1" x14ac:dyDescent="0.25">
      <c r="B27" s="149"/>
      <c r="C27" s="150"/>
      <c r="D27" s="150"/>
      <c r="E27" s="150"/>
      <c r="F27" s="150"/>
      <c r="G27" s="150"/>
      <c r="H27" s="150"/>
      <c r="I27" s="150"/>
      <c r="J27" s="151"/>
    </row>
    <row r="28" spans="1:10" ht="26.4" customHeight="1" x14ac:dyDescent="0.25">
      <c r="A28" s="152" t="s">
        <v>509</v>
      </c>
      <c r="B28" s="384" t="s">
        <v>448</v>
      </c>
      <c r="C28" s="303"/>
      <c r="D28" s="303"/>
      <c r="E28" s="303"/>
      <c r="F28" s="303"/>
      <c r="G28" s="303"/>
      <c r="H28" s="303"/>
      <c r="I28" s="303"/>
      <c r="J28" s="303"/>
    </row>
    <row r="29" spans="1:10" ht="6" customHeight="1" x14ac:dyDescent="0.25">
      <c r="B29" s="149"/>
      <c r="C29" s="150"/>
      <c r="D29" s="150"/>
      <c r="E29" s="150"/>
      <c r="F29" s="150"/>
      <c r="G29" s="150"/>
      <c r="H29" s="150"/>
      <c r="I29" s="150"/>
      <c r="J29" s="151"/>
    </row>
    <row r="30" spans="1:10" ht="26.4" customHeight="1" x14ac:dyDescent="0.25">
      <c r="A30" s="152" t="s">
        <v>510</v>
      </c>
      <c r="B30" s="384" t="s">
        <v>548</v>
      </c>
      <c r="C30" s="303"/>
      <c r="D30" s="303"/>
      <c r="E30" s="303"/>
      <c r="F30" s="303"/>
      <c r="G30" s="303"/>
      <c r="H30" s="303"/>
      <c r="I30" s="303"/>
      <c r="J30" s="303"/>
    </row>
    <row r="31" spans="1:10" ht="6" customHeight="1" x14ac:dyDescent="0.25">
      <c r="B31" s="149"/>
      <c r="C31" s="150"/>
      <c r="D31" s="150"/>
      <c r="E31" s="150"/>
      <c r="F31" s="150"/>
      <c r="G31" s="150"/>
      <c r="H31" s="150"/>
      <c r="I31" s="150"/>
      <c r="J31" s="151"/>
    </row>
    <row r="32" spans="1:10" ht="26.4" customHeight="1" x14ac:dyDescent="0.25">
      <c r="A32" s="152" t="s">
        <v>511</v>
      </c>
      <c r="B32" s="384" t="s">
        <v>450</v>
      </c>
      <c r="C32" s="303"/>
      <c r="D32" s="303"/>
      <c r="E32" s="303"/>
      <c r="F32" s="303"/>
      <c r="G32" s="303"/>
      <c r="H32" s="303"/>
      <c r="I32" s="303"/>
      <c r="J32" s="303"/>
    </row>
    <row r="33" spans="1:10" ht="6" customHeight="1" x14ac:dyDescent="0.25">
      <c r="B33" s="149"/>
      <c r="C33" s="150"/>
      <c r="D33" s="150"/>
      <c r="E33" s="150"/>
      <c r="F33" s="150"/>
      <c r="G33" s="150"/>
      <c r="H33" s="150"/>
      <c r="I33" s="150"/>
      <c r="J33" s="151"/>
    </row>
    <row r="34" spans="1:10" ht="56.4" customHeight="1" x14ac:dyDescent="0.25">
      <c r="A34" s="152" t="s">
        <v>512</v>
      </c>
      <c r="B34" s="384" t="s">
        <v>391</v>
      </c>
      <c r="C34" s="384"/>
      <c r="D34" s="384"/>
      <c r="E34" s="384"/>
      <c r="F34" s="384"/>
      <c r="G34" s="384"/>
      <c r="H34" s="384"/>
      <c r="I34" s="384"/>
      <c r="J34" s="384"/>
    </row>
    <row r="35" spans="1:10" ht="6" customHeight="1" x14ac:dyDescent="0.25">
      <c r="B35" s="149"/>
      <c r="C35" s="150"/>
      <c r="D35" s="150"/>
      <c r="E35" s="150"/>
      <c r="F35" s="150"/>
      <c r="G35" s="150"/>
      <c r="H35" s="150"/>
      <c r="I35" s="150"/>
      <c r="J35" s="151"/>
    </row>
    <row r="36" spans="1:10" ht="26.4" customHeight="1" x14ac:dyDescent="0.25">
      <c r="A36" s="152" t="s">
        <v>513</v>
      </c>
      <c r="B36" s="384" t="s">
        <v>451</v>
      </c>
      <c r="C36" s="303"/>
      <c r="D36" s="303"/>
      <c r="E36" s="303"/>
      <c r="F36" s="303"/>
      <c r="G36" s="303"/>
      <c r="H36" s="303"/>
      <c r="I36" s="303"/>
      <c r="J36" s="303"/>
    </row>
    <row r="37" spans="1:10" ht="6" customHeight="1" x14ac:dyDescent="0.25">
      <c r="B37" s="149"/>
      <c r="C37" s="150"/>
      <c r="D37" s="150"/>
      <c r="E37" s="150"/>
      <c r="F37" s="150"/>
      <c r="G37" s="150"/>
      <c r="H37" s="150"/>
      <c r="I37" s="150"/>
      <c r="J37" s="151"/>
    </row>
    <row r="38" spans="1:10" ht="26.4" customHeight="1" x14ac:dyDescent="0.25">
      <c r="A38" s="152" t="s">
        <v>514</v>
      </c>
      <c r="B38" s="384" t="s">
        <v>560</v>
      </c>
      <c r="C38" s="303"/>
      <c r="D38" s="303"/>
      <c r="E38" s="303"/>
      <c r="F38" s="303"/>
      <c r="G38" s="303"/>
      <c r="H38" s="303"/>
      <c r="I38" s="303"/>
      <c r="J38" s="303"/>
    </row>
    <row r="39" spans="1:10" ht="6" customHeight="1" x14ac:dyDescent="0.25">
      <c r="B39" s="149"/>
      <c r="C39" s="150"/>
      <c r="D39" s="150"/>
      <c r="E39" s="150"/>
      <c r="F39" s="150"/>
      <c r="G39" s="150"/>
      <c r="H39" s="150"/>
      <c r="I39" s="150"/>
      <c r="J39" s="151"/>
    </row>
    <row r="40" spans="1:10" ht="26.4" customHeight="1" x14ac:dyDescent="0.25">
      <c r="A40" s="152" t="s">
        <v>515</v>
      </c>
      <c r="B40" s="384" t="s">
        <v>576</v>
      </c>
      <c r="C40" s="303"/>
      <c r="D40" s="303"/>
      <c r="E40" s="303"/>
      <c r="F40" s="303"/>
      <c r="G40" s="303"/>
      <c r="H40" s="303"/>
      <c r="I40" s="303"/>
      <c r="J40" s="303"/>
    </row>
    <row r="41" spans="1:10" ht="6" customHeight="1" x14ac:dyDescent="0.25">
      <c r="B41" s="149"/>
      <c r="C41" s="150"/>
      <c r="D41" s="150"/>
      <c r="E41" s="150"/>
      <c r="F41" s="150"/>
      <c r="G41" s="150"/>
      <c r="H41" s="150"/>
      <c r="I41" s="150"/>
      <c r="J41" s="151"/>
    </row>
    <row r="42" spans="1:10" ht="26.4" customHeight="1" x14ac:dyDescent="0.25">
      <c r="A42" s="152" t="s">
        <v>516</v>
      </c>
      <c r="B42" s="384" t="s">
        <v>561</v>
      </c>
      <c r="C42" s="303"/>
      <c r="D42" s="303"/>
      <c r="E42" s="303"/>
      <c r="F42" s="303"/>
      <c r="G42" s="303"/>
      <c r="H42" s="303"/>
      <c r="I42" s="303"/>
      <c r="J42" s="303"/>
    </row>
    <row r="43" spans="1:10" ht="6" customHeight="1" x14ac:dyDescent="0.25">
      <c r="B43" s="149"/>
      <c r="C43" s="150"/>
      <c r="D43" s="150"/>
      <c r="E43" s="150"/>
      <c r="F43" s="150"/>
      <c r="G43" s="150"/>
      <c r="H43" s="150"/>
      <c r="I43" s="150"/>
      <c r="J43" s="151"/>
    </row>
    <row r="44" spans="1:10" x14ac:dyDescent="0.25">
      <c r="A44" s="152" t="s">
        <v>517</v>
      </c>
      <c r="B44" s="384" t="s">
        <v>457</v>
      </c>
      <c r="C44" s="303"/>
      <c r="D44" s="303"/>
      <c r="E44" s="303"/>
      <c r="F44" s="303"/>
      <c r="G44" s="303"/>
      <c r="H44" s="303"/>
      <c r="I44" s="303"/>
      <c r="J44" s="303"/>
    </row>
    <row r="45" spans="1:10" ht="6" customHeight="1" x14ac:dyDescent="0.25">
      <c r="B45" s="149"/>
      <c r="C45" s="150"/>
      <c r="D45" s="150"/>
      <c r="E45" s="150"/>
      <c r="F45" s="150"/>
      <c r="G45" s="150"/>
      <c r="H45" s="150"/>
      <c r="I45" s="150"/>
      <c r="J45" s="151"/>
    </row>
    <row r="46" spans="1:10" x14ac:dyDescent="0.25">
      <c r="A46" s="152" t="s">
        <v>518</v>
      </c>
      <c r="B46" s="384" t="s">
        <v>456</v>
      </c>
      <c r="C46" s="303"/>
      <c r="D46" s="303"/>
      <c r="E46" s="303"/>
      <c r="F46" s="303"/>
      <c r="G46" s="303"/>
      <c r="H46" s="303"/>
      <c r="I46" s="303"/>
      <c r="J46" s="303"/>
    </row>
    <row r="47" spans="1:10" ht="6" customHeight="1" x14ac:dyDescent="0.25">
      <c r="B47" s="149"/>
      <c r="C47" s="150"/>
      <c r="D47" s="150"/>
      <c r="E47" s="150"/>
      <c r="F47" s="150"/>
      <c r="G47" s="150"/>
      <c r="H47" s="150"/>
      <c r="I47" s="150"/>
      <c r="J47" s="151"/>
    </row>
    <row r="48" spans="1:10" ht="26.4" customHeight="1" x14ac:dyDescent="0.25">
      <c r="A48" s="152" t="s">
        <v>519</v>
      </c>
      <c r="B48" s="384" t="s">
        <v>459</v>
      </c>
      <c r="C48" s="303"/>
      <c r="D48" s="303"/>
      <c r="E48" s="303"/>
      <c r="F48" s="303"/>
      <c r="G48" s="303"/>
      <c r="H48" s="303"/>
      <c r="I48" s="303"/>
      <c r="J48" s="303"/>
    </row>
    <row r="49" spans="1:10" ht="6" customHeight="1" x14ac:dyDescent="0.25">
      <c r="B49" s="149"/>
      <c r="C49" s="150"/>
      <c r="D49" s="150"/>
      <c r="E49" s="150"/>
      <c r="F49" s="150"/>
      <c r="G49" s="150"/>
      <c r="H49" s="150"/>
      <c r="I49" s="150"/>
      <c r="J49" s="151"/>
    </row>
    <row r="50" spans="1:10" ht="13.2" customHeight="1" x14ac:dyDescent="0.25">
      <c r="B50" s="124"/>
      <c r="C50" s="125"/>
      <c r="D50" s="125"/>
      <c r="E50" s="125"/>
      <c r="F50" s="125"/>
      <c r="G50" s="125"/>
      <c r="H50" s="125"/>
      <c r="I50" s="125"/>
    </row>
    <row r="51" spans="1:10" ht="13.2" customHeight="1" x14ac:dyDescent="0.25">
      <c r="B51" s="124"/>
      <c r="C51" s="125"/>
      <c r="D51" s="125"/>
      <c r="E51" s="125"/>
      <c r="F51" s="125"/>
      <c r="G51" s="125"/>
      <c r="H51" s="125"/>
      <c r="I51" s="125"/>
    </row>
    <row r="52" spans="1:10" ht="13.2" customHeight="1" x14ac:dyDescent="0.25">
      <c r="B52" s="124"/>
      <c r="C52" s="125"/>
      <c r="D52" s="125"/>
      <c r="E52" s="125"/>
      <c r="F52" s="125"/>
      <c r="G52" s="125"/>
      <c r="H52" s="125"/>
      <c r="I52" s="125"/>
    </row>
    <row r="53" spans="1:10" ht="13.2" customHeight="1" x14ac:dyDescent="0.25">
      <c r="A53" s="385" t="s">
        <v>558</v>
      </c>
      <c r="B53" s="386"/>
      <c r="C53" s="386"/>
      <c r="D53" s="386"/>
      <c r="E53" s="386"/>
      <c r="F53" s="386"/>
      <c r="G53" s="386"/>
      <c r="H53" s="386"/>
      <c r="I53" s="386"/>
      <c r="J53" s="386"/>
    </row>
    <row r="54" spans="1:10" ht="13.2" customHeight="1" x14ac:dyDescent="0.25">
      <c r="B54" s="124"/>
      <c r="C54" s="125"/>
      <c r="D54" s="125"/>
      <c r="E54" s="125"/>
      <c r="F54" s="125"/>
      <c r="G54" s="125"/>
      <c r="H54" s="125"/>
      <c r="I54" s="125"/>
    </row>
    <row r="55" spans="1:10" x14ac:dyDescent="0.25">
      <c r="A55" s="152" t="s">
        <v>520</v>
      </c>
      <c r="B55" s="384" t="s">
        <v>546</v>
      </c>
      <c r="C55" s="303"/>
      <c r="D55" s="303"/>
      <c r="E55" s="303"/>
      <c r="F55" s="303"/>
      <c r="G55" s="303"/>
      <c r="H55" s="303"/>
      <c r="I55" s="303"/>
      <c r="J55" s="303"/>
    </row>
    <row r="56" spans="1:10" ht="6" customHeight="1" x14ac:dyDescent="0.25">
      <c r="B56" s="149"/>
      <c r="C56" s="150"/>
      <c r="D56" s="150"/>
      <c r="E56" s="150"/>
      <c r="F56" s="150"/>
      <c r="G56" s="150"/>
      <c r="H56" s="150"/>
      <c r="I56" s="150"/>
      <c r="J56" s="151"/>
    </row>
    <row r="57" spans="1:10" x14ac:dyDescent="0.25">
      <c r="A57" s="152" t="s">
        <v>521</v>
      </c>
      <c r="B57" s="384" t="s">
        <v>460</v>
      </c>
      <c r="C57" s="303"/>
      <c r="D57" s="303"/>
      <c r="E57" s="303"/>
      <c r="F57" s="303"/>
      <c r="G57" s="303"/>
      <c r="H57" s="303"/>
      <c r="I57" s="303"/>
      <c r="J57" s="303"/>
    </row>
    <row r="58" spans="1:10" ht="6" customHeight="1" x14ac:dyDescent="0.25">
      <c r="B58" s="149"/>
      <c r="C58" s="150"/>
      <c r="D58" s="150"/>
      <c r="E58" s="150"/>
      <c r="F58" s="150"/>
      <c r="G58" s="150"/>
      <c r="H58" s="150"/>
      <c r="I58" s="150"/>
      <c r="J58" s="151"/>
    </row>
    <row r="59" spans="1:10" ht="13.2" customHeight="1" x14ac:dyDescent="0.25">
      <c r="A59" s="152" t="s">
        <v>522</v>
      </c>
      <c r="B59" s="384" t="s">
        <v>461</v>
      </c>
      <c r="C59" s="303"/>
      <c r="D59" s="303"/>
      <c r="E59" s="303"/>
      <c r="F59" s="303"/>
      <c r="G59" s="303"/>
      <c r="H59" s="303"/>
      <c r="I59" s="303"/>
      <c r="J59" s="303"/>
    </row>
    <row r="60" spans="1:10" ht="6" customHeight="1" x14ac:dyDescent="0.25">
      <c r="B60" s="149"/>
      <c r="C60" s="150"/>
      <c r="D60" s="150"/>
      <c r="E60" s="150"/>
      <c r="F60" s="150"/>
      <c r="G60" s="150"/>
      <c r="H60" s="150"/>
      <c r="I60" s="150"/>
      <c r="J60" s="151"/>
    </row>
    <row r="61" spans="1:10" ht="13.8" customHeight="1" x14ac:dyDescent="0.25">
      <c r="A61" s="152" t="s">
        <v>523</v>
      </c>
      <c r="B61" s="384" t="s">
        <v>462</v>
      </c>
      <c r="C61" s="303"/>
      <c r="D61" s="303"/>
      <c r="E61" s="303"/>
      <c r="F61" s="303"/>
      <c r="G61" s="303"/>
      <c r="H61" s="303"/>
      <c r="I61" s="303"/>
      <c r="J61" s="303"/>
    </row>
    <row r="62" spans="1:10" ht="6" customHeight="1" x14ac:dyDescent="0.25">
      <c r="B62" s="149"/>
      <c r="C62" s="150"/>
      <c r="D62" s="150"/>
      <c r="E62" s="150"/>
      <c r="F62" s="150"/>
      <c r="G62" s="150"/>
      <c r="H62" s="150"/>
      <c r="I62" s="150"/>
      <c r="J62" s="151"/>
    </row>
    <row r="63" spans="1:10" x14ac:dyDescent="0.25">
      <c r="A63" s="152" t="s">
        <v>524</v>
      </c>
      <c r="B63" s="384" t="s">
        <v>420</v>
      </c>
      <c r="C63" s="303"/>
      <c r="D63" s="303"/>
      <c r="E63" s="303"/>
      <c r="F63" s="303"/>
      <c r="G63" s="303"/>
      <c r="H63" s="303"/>
      <c r="I63" s="303"/>
      <c r="J63" s="303"/>
    </row>
    <row r="64" spans="1:10" ht="5.4" customHeight="1" x14ac:dyDescent="0.25">
      <c r="B64" s="149"/>
      <c r="C64" s="150"/>
      <c r="D64" s="150"/>
      <c r="E64" s="150"/>
      <c r="F64" s="150"/>
      <c r="G64" s="150"/>
      <c r="H64" s="150"/>
      <c r="I64" s="150"/>
      <c r="J64" s="151"/>
    </row>
    <row r="65" spans="1:10" x14ac:dyDescent="0.25">
      <c r="A65" s="152" t="s">
        <v>525</v>
      </c>
      <c r="B65" s="384" t="s">
        <v>463</v>
      </c>
      <c r="C65" s="303"/>
      <c r="D65" s="303"/>
      <c r="E65" s="303"/>
      <c r="F65" s="303"/>
      <c r="G65" s="303"/>
      <c r="H65" s="303"/>
      <c r="I65" s="303"/>
      <c r="J65" s="303"/>
    </row>
    <row r="66" spans="1:10" ht="6" customHeight="1" x14ac:dyDescent="0.25">
      <c r="B66" s="149"/>
      <c r="C66" s="150"/>
      <c r="D66" s="150"/>
      <c r="E66" s="150"/>
      <c r="F66" s="150"/>
      <c r="G66" s="150"/>
      <c r="H66" s="150"/>
      <c r="I66" s="150"/>
      <c r="J66" s="151"/>
    </row>
    <row r="67" spans="1:10" ht="40.799999999999997" customHeight="1" x14ac:dyDescent="0.25">
      <c r="A67" s="152" t="s">
        <v>526</v>
      </c>
      <c r="B67" s="384" t="s">
        <v>465</v>
      </c>
      <c r="C67" s="303"/>
      <c r="D67" s="303"/>
      <c r="E67" s="303"/>
      <c r="F67" s="303"/>
      <c r="G67" s="303"/>
      <c r="H67" s="303"/>
      <c r="I67" s="303"/>
      <c r="J67" s="303"/>
    </row>
    <row r="68" spans="1:10" ht="6" customHeight="1" x14ac:dyDescent="0.25">
      <c r="B68" s="149"/>
      <c r="C68" s="150"/>
      <c r="D68" s="150"/>
      <c r="E68" s="150"/>
      <c r="F68" s="150"/>
      <c r="G68" s="150"/>
      <c r="H68" s="150"/>
      <c r="I68" s="150"/>
      <c r="J68" s="151"/>
    </row>
    <row r="69" spans="1:10" ht="93.6" customHeight="1" x14ac:dyDescent="0.25">
      <c r="A69" s="152" t="s">
        <v>527</v>
      </c>
      <c r="B69" s="384" t="s">
        <v>464</v>
      </c>
      <c r="C69" s="303"/>
      <c r="D69" s="303"/>
      <c r="E69" s="303"/>
      <c r="F69" s="303"/>
      <c r="G69" s="303"/>
      <c r="H69" s="303"/>
      <c r="I69" s="303"/>
      <c r="J69" s="303"/>
    </row>
    <row r="70" spans="1:10" ht="6" customHeight="1" x14ac:dyDescent="0.25">
      <c r="B70" s="149"/>
      <c r="C70" s="150"/>
      <c r="D70" s="150"/>
      <c r="E70" s="150"/>
      <c r="F70" s="150"/>
      <c r="G70" s="150"/>
      <c r="H70" s="150"/>
      <c r="I70" s="150"/>
      <c r="J70" s="151"/>
    </row>
    <row r="71" spans="1:10" ht="13.2" customHeight="1" x14ac:dyDescent="0.25">
      <c r="A71" s="152" t="s">
        <v>528</v>
      </c>
      <c r="B71" s="384" t="s">
        <v>466</v>
      </c>
      <c r="C71" s="384"/>
      <c r="D71" s="384"/>
      <c r="E71" s="384"/>
      <c r="F71" s="384"/>
      <c r="G71" s="384"/>
      <c r="H71" s="384"/>
      <c r="I71" s="384"/>
      <c r="J71" s="384"/>
    </row>
    <row r="72" spans="1:10" ht="6" customHeight="1" x14ac:dyDescent="0.25">
      <c r="B72" s="149"/>
      <c r="C72" s="150"/>
      <c r="D72" s="150"/>
      <c r="E72" s="150"/>
      <c r="F72" s="150"/>
      <c r="G72" s="150"/>
      <c r="H72" s="150"/>
      <c r="I72" s="150"/>
      <c r="J72" s="151"/>
    </row>
    <row r="73" spans="1:10" x14ac:dyDescent="0.25">
      <c r="A73" s="152" t="s">
        <v>529</v>
      </c>
      <c r="B73" s="384" t="s">
        <v>399</v>
      </c>
      <c r="C73" s="303"/>
      <c r="D73" s="303"/>
      <c r="E73" s="303"/>
      <c r="F73" s="303"/>
      <c r="G73" s="303"/>
      <c r="H73" s="303"/>
      <c r="I73" s="303"/>
      <c r="J73" s="303"/>
    </row>
    <row r="74" spans="1:10" ht="6" customHeight="1" x14ac:dyDescent="0.25">
      <c r="B74" s="149"/>
      <c r="C74" s="150"/>
      <c r="D74" s="150"/>
      <c r="E74" s="150"/>
      <c r="F74" s="150"/>
      <c r="G74" s="150"/>
      <c r="H74" s="150"/>
      <c r="I74" s="150"/>
      <c r="J74" s="151"/>
    </row>
    <row r="75" spans="1:10" ht="26.4" customHeight="1" x14ac:dyDescent="0.25">
      <c r="A75" s="152" t="s">
        <v>530</v>
      </c>
      <c r="B75" s="384" t="s">
        <v>470</v>
      </c>
      <c r="C75" s="303"/>
      <c r="D75" s="303"/>
      <c r="E75" s="303"/>
      <c r="F75" s="303"/>
      <c r="G75" s="303"/>
      <c r="H75" s="303"/>
      <c r="I75" s="303"/>
      <c r="J75" s="303"/>
    </row>
    <row r="76" spans="1:10" ht="6" customHeight="1" x14ac:dyDescent="0.25">
      <c r="B76" s="149"/>
      <c r="C76" s="150"/>
      <c r="D76" s="150"/>
      <c r="E76" s="150"/>
      <c r="F76" s="150"/>
      <c r="G76" s="150"/>
      <c r="H76" s="150"/>
      <c r="I76" s="150"/>
      <c r="J76" s="151"/>
    </row>
    <row r="77" spans="1:10" x14ac:dyDescent="0.25">
      <c r="A77" s="152" t="s">
        <v>531</v>
      </c>
      <c r="B77" s="384" t="s">
        <v>468</v>
      </c>
      <c r="C77" s="303"/>
      <c r="D77" s="303"/>
      <c r="E77" s="303"/>
      <c r="F77" s="303"/>
      <c r="G77" s="303"/>
      <c r="H77" s="303"/>
      <c r="I77" s="303"/>
      <c r="J77" s="303"/>
    </row>
    <row r="78" spans="1:10" ht="6" customHeight="1" x14ac:dyDescent="0.25">
      <c r="B78" s="149"/>
      <c r="C78" s="150"/>
      <c r="D78" s="150"/>
      <c r="E78" s="150"/>
      <c r="F78" s="150"/>
      <c r="G78" s="150"/>
      <c r="H78" s="150"/>
      <c r="I78" s="150"/>
      <c r="J78" s="151"/>
    </row>
    <row r="79" spans="1:10" x14ac:dyDescent="0.25">
      <c r="A79" s="152" t="s">
        <v>532</v>
      </c>
      <c r="B79" s="384" t="s">
        <v>469</v>
      </c>
      <c r="C79" s="303"/>
      <c r="D79" s="303"/>
      <c r="E79" s="303"/>
      <c r="F79" s="303"/>
      <c r="G79" s="303"/>
      <c r="H79" s="303"/>
      <c r="I79" s="303"/>
      <c r="J79" s="303"/>
    </row>
    <row r="80" spans="1:10" ht="6" customHeight="1" x14ac:dyDescent="0.25">
      <c r="B80" s="149"/>
      <c r="C80" s="150"/>
      <c r="D80" s="150"/>
      <c r="E80" s="150"/>
      <c r="F80" s="150"/>
      <c r="G80" s="150"/>
      <c r="H80" s="150"/>
      <c r="I80" s="150"/>
      <c r="J80" s="151"/>
    </row>
    <row r="81" spans="1:10" ht="40.799999999999997" customHeight="1" x14ac:dyDescent="0.25">
      <c r="A81" s="152" t="s">
        <v>533</v>
      </c>
      <c r="B81" s="384" t="s">
        <v>566</v>
      </c>
      <c r="C81" s="303"/>
      <c r="D81" s="303"/>
      <c r="E81" s="303"/>
      <c r="F81" s="303"/>
      <c r="G81" s="303"/>
      <c r="H81" s="303"/>
      <c r="I81" s="303"/>
      <c r="J81" s="303"/>
    </row>
    <row r="82" spans="1:10" ht="6" customHeight="1" x14ac:dyDescent="0.25">
      <c r="B82" s="149"/>
      <c r="C82" s="150"/>
      <c r="D82" s="150"/>
      <c r="E82" s="150"/>
      <c r="F82" s="150"/>
      <c r="G82" s="150"/>
      <c r="H82" s="150"/>
      <c r="I82" s="150"/>
      <c r="J82" s="151"/>
    </row>
    <row r="83" spans="1:10" ht="26.4" customHeight="1" x14ac:dyDescent="0.25">
      <c r="A83" s="152" t="s">
        <v>534</v>
      </c>
      <c r="B83" s="384" t="s">
        <v>473</v>
      </c>
      <c r="C83" s="303"/>
      <c r="D83" s="303"/>
      <c r="E83" s="303"/>
      <c r="F83" s="303"/>
      <c r="G83" s="303"/>
      <c r="H83" s="303"/>
      <c r="I83" s="303"/>
      <c r="J83" s="303"/>
    </row>
    <row r="84" spans="1:10" ht="6" customHeight="1" x14ac:dyDescent="0.25">
      <c r="B84" s="149"/>
      <c r="C84" s="150"/>
      <c r="D84" s="150"/>
      <c r="E84" s="150"/>
      <c r="F84" s="150"/>
      <c r="G84" s="150"/>
      <c r="H84" s="150"/>
      <c r="I84" s="150"/>
      <c r="J84" s="151"/>
    </row>
    <row r="85" spans="1:10" ht="13.2" customHeight="1" x14ac:dyDescent="0.25">
      <c r="A85" s="152" t="s">
        <v>535</v>
      </c>
      <c r="B85" s="384" t="s">
        <v>474</v>
      </c>
      <c r="C85" s="303"/>
      <c r="D85" s="303"/>
      <c r="E85" s="303"/>
      <c r="F85" s="303"/>
      <c r="G85" s="303"/>
      <c r="H85" s="303"/>
      <c r="I85" s="303"/>
      <c r="J85" s="303"/>
    </row>
    <row r="86" spans="1:10" ht="6" customHeight="1" x14ac:dyDescent="0.25">
      <c r="B86" s="149"/>
      <c r="C86" s="150"/>
      <c r="D86" s="150"/>
      <c r="E86" s="150"/>
      <c r="F86" s="150"/>
      <c r="G86" s="150"/>
      <c r="H86" s="150"/>
      <c r="I86" s="150"/>
      <c r="J86" s="151"/>
    </row>
    <row r="87" spans="1:10" ht="54" customHeight="1" x14ac:dyDescent="0.25">
      <c r="A87" s="152" t="s">
        <v>536</v>
      </c>
      <c r="B87" s="384" t="s">
        <v>476</v>
      </c>
      <c r="C87" s="303"/>
      <c r="D87" s="303"/>
      <c r="E87" s="303"/>
      <c r="F87" s="303"/>
      <c r="G87" s="303"/>
      <c r="H87" s="303"/>
      <c r="I87" s="303"/>
      <c r="J87" s="303"/>
    </row>
    <row r="88" spans="1:10" ht="6" customHeight="1" x14ac:dyDescent="0.25">
      <c r="B88" s="149"/>
      <c r="C88" s="150"/>
      <c r="D88" s="150"/>
      <c r="E88" s="150"/>
      <c r="F88" s="150"/>
      <c r="G88" s="150"/>
      <c r="H88" s="150"/>
      <c r="I88" s="150"/>
      <c r="J88" s="151"/>
    </row>
    <row r="89" spans="1:10" ht="13.2" customHeight="1" x14ac:dyDescent="0.25">
      <c r="B89" s="124"/>
      <c r="C89" s="125"/>
      <c r="D89" s="125"/>
      <c r="E89" s="125"/>
      <c r="F89" s="125"/>
      <c r="G89" s="125"/>
      <c r="H89" s="125"/>
      <c r="I89" s="125"/>
    </row>
    <row r="90" spans="1:10" ht="13.2" customHeight="1" x14ac:dyDescent="0.25">
      <c r="B90" s="124"/>
      <c r="C90" s="125"/>
      <c r="D90" s="125"/>
      <c r="E90" s="125"/>
      <c r="F90" s="125"/>
      <c r="G90" s="125"/>
      <c r="H90" s="125"/>
      <c r="I90" s="125"/>
    </row>
    <row r="91" spans="1:10" ht="13.2" customHeight="1" x14ac:dyDescent="0.25">
      <c r="B91" s="124"/>
      <c r="C91" s="125"/>
      <c r="D91" s="125"/>
      <c r="E91" s="125"/>
      <c r="F91" s="125"/>
      <c r="G91" s="125"/>
      <c r="H91" s="125"/>
      <c r="I91" s="125"/>
    </row>
    <row r="92" spans="1:10" ht="13.2" customHeight="1" x14ac:dyDescent="0.25">
      <c r="B92" s="124"/>
      <c r="C92" s="125"/>
      <c r="D92" s="125"/>
      <c r="E92" s="125"/>
      <c r="F92" s="125"/>
      <c r="G92" s="125"/>
      <c r="H92" s="125"/>
      <c r="I92" s="125"/>
    </row>
    <row r="93" spans="1:10" ht="13.2" customHeight="1" x14ac:dyDescent="0.25">
      <c r="B93" s="124"/>
      <c r="C93" s="125"/>
      <c r="D93" s="125"/>
      <c r="E93" s="125"/>
      <c r="F93" s="125"/>
      <c r="G93" s="125"/>
      <c r="H93" s="125"/>
      <c r="I93" s="125"/>
    </row>
    <row r="94" spans="1:10" ht="13.2" customHeight="1" x14ac:dyDescent="0.25">
      <c r="B94" s="124"/>
      <c r="C94" s="125"/>
      <c r="D94" s="125"/>
      <c r="E94" s="125"/>
      <c r="F94" s="125"/>
      <c r="G94" s="125"/>
      <c r="H94" s="125"/>
      <c r="I94" s="125"/>
    </row>
    <row r="95" spans="1:10" ht="13.2" customHeight="1" x14ac:dyDescent="0.25">
      <c r="B95" s="124"/>
      <c r="C95" s="125"/>
      <c r="D95" s="125"/>
      <c r="E95" s="125"/>
      <c r="F95" s="125"/>
      <c r="G95" s="125"/>
      <c r="H95" s="125"/>
      <c r="I95" s="125"/>
    </row>
    <row r="96" spans="1:10" ht="13.2" customHeight="1" x14ac:dyDescent="0.25">
      <c r="B96" s="124"/>
      <c r="C96" s="125"/>
      <c r="D96" s="125"/>
      <c r="E96" s="125"/>
      <c r="F96" s="125"/>
      <c r="G96" s="125"/>
      <c r="H96" s="125"/>
      <c r="I96" s="125"/>
    </row>
    <row r="97" spans="1:10" ht="13.2" customHeight="1" x14ac:dyDescent="0.25">
      <c r="B97" s="124"/>
      <c r="C97" s="125"/>
      <c r="D97" s="125"/>
      <c r="E97" s="125"/>
      <c r="F97" s="125"/>
      <c r="G97" s="125"/>
      <c r="H97" s="125"/>
      <c r="I97" s="125"/>
    </row>
    <row r="98" spans="1:10" ht="13.2" customHeight="1" x14ac:dyDescent="0.25">
      <c r="B98" s="124"/>
      <c r="C98" s="125"/>
      <c r="D98" s="125"/>
      <c r="E98" s="125"/>
      <c r="F98" s="125"/>
      <c r="G98" s="125"/>
      <c r="H98" s="125"/>
      <c r="I98" s="125"/>
    </row>
    <row r="99" spans="1:10" ht="13.2" customHeight="1" x14ac:dyDescent="0.25">
      <c r="B99" s="124"/>
      <c r="C99" s="125"/>
      <c r="D99" s="125"/>
      <c r="E99" s="125"/>
      <c r="F99" s="125"/>
      <c r="G99" s="125"/>
      <c r="H99" s="125"/>
      <c r="I99" s="125"/>
    </row>
    <row r="100" spans="1:10" ht="13.2" customHeight="1" x14ac:dyDescent="0.25">
      <c r="B100" s="124"/>
      <c r="C100" s="125"/>
      <c r="D100" s="125"/>
      <c r="E100" s="125"/>
      <c r="F100" s="125"/>
      <c r="G100" s="125"/>
      <c r="H100" s="125"/>
      <c r="I100" s="125"/>
    </row>
    <row r="101" spans="1:10" ht="13.2" customHeight="1" x14ac:dyDescent="0.25">
      <c r="A101" s="385" t="s">
        <v>557</v>
      </c>
      <c r="B101" s="386"/>
      <c r="C101" s="386"/>
      <c r="D101" s="386"/>
      <c r="E101" s="386"/>
      <c r="F101" s="386"/>
      <c r="G101" s="386"/>
      <c r="H101" s="386"/>
      <c r="I101" s="386"/>
      <c r="J101" s="386"/>
    </row>
    <row r="102" spans="1:10" ht="13.2" customHeight="1" x14ac:dyDescent="0.25">
      <c r="B102" s="124"/>
      <c r="C102" s="125"/>
      <c r="D102" s="125"/>
      <c r="E102" s="125"/>
      <c r="F102" s="125"/>
      <c r="G102" s="125"/>
      <c r="H102" s="125"/>
      <c r="I102" s="125"/>
    </row>
    <row r="103" spans="1:10" ht="13.2" customHeight="1" x14ac:dyDescent="0.25">
      <c r="A103" s="152" t="s">
        <v>537</v>
      </c>
      <c r="B103" s="384" t="s">
        <v>477</v>
      </c>
      <c r="C103" s="303"/>
      <c r="D103" s="303"/>
      <c r="E103" s="303"/>
      <c r="F103" s="303"/>
      <c r="G103" s="303"/>
      <c r="H103" s="303"/>
      <c r="I103" s="303"/>
      <c r="J103" s="303"/>
    </row>
    <row r="104" spans="1:10" ht="6" customHeight="1" x14ac:dyDescent="0.25">
      <c r="B104" s="149"/>
      <c r="C104" s="150"/>
      <c r="D104" s="150"/>
      <c r="E104" s="150"/>
      <c r="F104" s="150"/>
      <c r="G104" s="150"/>
      <c r="H104" s="150"/>
      <c r="I104" s="150"/>
      <c r="J104" s="151"/>
    </row>
    <row r="105" spans="1:10" ht="55.2" customHeight="1" x14ac:dyDescent="0.25">
      <c r="A105" s="152" t="s">
        <v>538</v>
      </c>
      <c r="B105" s="384" t="s">
        <v>479</v>
      </c>
      <c r="C105" s="303"/>
      <c r="D105" s="303"/>
      <c r="E105" s="303"/>
      <c r="F105" s="303"/>
      <c r="G105" s="303"/>
      <c r="H105" s="303"/>
      <c r="I105" s="303"/>
      <c r="J105" s="303"/>
    </row>
    <row r="106" spans="1:10" ht="6" customHeight="1" x14ac:dyDescent="0.25">
      <c r="B106" s="149"/>
      <c r="C106" s="150"/>
      <c r="D106" s="150"/>
      <c r="E106" s="150"/>
      <c r="F106" s="150"/>
      <c r="G106" s="150"/>
      <c r="H106" s="150"/>
      <c r="I106" s="150"/>
      <c r="J106" s="151"/>
    </row>
    <row r="107" spans="1:10" ht="108.6" customHeight="1" x14ac:dyDescent="0.25">
      <c r="A107" s="152" t="s">
        <v>539</v>
      </c>
      <c r="B107" s="384" t="s">
        <v>482</v>
      </c>
      <c r="C107" s="303"/>
      <c r="D107" s="303"/>
      <c r="E107" s="303"/>
      <c r="F107" s="303"/>
      <c r="G107" s="303"/>
      <c r="H107" s="303"/>
      <c r="I107" s="303"/>
      <c r="J107" s="303"/>
    </row>
    <row r="108" spans="1:10" ht="6" customHeight="1" x14ac:dyDescent="0.25">
      <c r="B108" s="149"/>
      <c r="C108" s="150"/>
      <c r="D108" s="150"/>
      <c r="E108" s="150"/>
      <c r="F108" s="150"/>
      <c r="G108" s="150"/>
      <c r="H108" s="150"/>
      <c r="I108" s="150"/>
      <c r="J108" s="151"/>
    </row>
    <row r="109" spans="1:10" ht="13.2" customHeight="1" x14ac:dyDescent="0.25">
      <c r="A109" s="152" t="s">
        <v>540</v>
      </c>
      <c r="B109" s="384" t="s">
        <v>484</v>
      </c>
      <c r="C109" s="303"/>
      <c r="D109" s="303"/>
      <c r="E109" s="303"/>
      <c r="F109" s="303"/>
      <c r="G109" s="303"/>
      <c r="H109" s="303"/>
      <c r="I109" s="303"/>
      <c r="J109" s="303"/>
    </row>
    <row r="110" spans="1:10" ht="6" customHeight="1" x14ac:dyDescent="0.25">
      <c r="B110" s="149"/>
      <c r="C110" s="150"/>
      <c r="D110" s="150"/>
      <c r="E110" s="150"/>
      <c r="F110" s="150"/>
      <c r="G110" s="150"/>
      <c r="H110" s="150"/>
      <c r="I110" s="150"/>
      <c r="J110" s="151"/>
    </row>
    <row r="111" spans="1:10" ht="13.2" customHeight="1" x14ac:dyDescent="0.25">
      <c r="A111" s="152" t="s">
        <v>541</v>
      </c>
      <c r="B111" s="384" t="s">
        <v>562</v>
      </c>
      <c r="C111" s="303"/>
      <c r="D111" s="303"/>
      <c r="E111" s="303"/>
      <c r="F111" s="303"/>
      <c r="G111" s="303"/>
      <c r="H111" s="303"/>
      <c r="I111" s="303"/>
      <c r="J111" s="303"/>
    </row>
    <row r="112" spans="1:10" ht="6" customHeight="1" x14ac:dyDescent="0.25">
      <c r="B112" s="149"/>
      <c r="C112" s="150"/>
      <c r="D112" s="150"/>
      <c r="E112" s="150"/>
      <c r="F112" s="150"/>
      <c r="G112" s="150"/>
      <c r="H112" s="150"/>
      <c r="I112" s="150"/>
      <c r="J112" s="151"/>
    </row>
    <row r="113" spans="1:10" ht="58.2" customHeight="1" x14ac:dyDescent="0.25">
      <c r="A113" s="152" t="s">
        <v>542</v>
      </c>
      <c r="B113" s="384" t="s">
        <v>490</v>
      </c>
      <c r="C113" s="303"/>
      <c r="D113" s="303"/>
      <c r="E113" s="303"/>
      <c r="F113" s="303"/>
      <c r="G113" s="303"/>
      <c r="H113" s="303"/>
      <c r="I113" s="303"/>
      <c r="J113" s="303"/>
    </row>
    <row r="114" spans="1:10" ht="6" customHeight="1" x14ac:dyDescent="0.25">
      <c r="B114" s="149"/>
      <c r="C114" s="150"/>
      <c r="D114" s="150"/>
      <c r="E114" s="150"/>
      <c r="F114" s="150"/>
      <c r="G114" s="150"/>
      <c r="H114" s="150"/>
      <c r="I114" s="150"/>
      <c r="J114" s="151"/>
    </row>
    <row r="115" spans="1:10" ht="58.2" customHeight="1" x14ac:dyDescent="0.25">
      <c r="A115" s="152" t="s">
        <v>543</v>
      </c>
      <c r="B115" s="384" t="s">
        <v>488</v>
      </c>
      <c r="C115" s="303"/>
      <c r="D115" s="303"/>
      <c r="E115" s="303"/>
      <c r="F115" s="303"/>
      <c r="G115" s="303"/>
      <c r="H115" s="303"/>
      <c r="I115" s="303"/>
      <c r="J115" s="303"/>
    </row>
    <row r="116" spans="1:10" ht="6" customHeight="1" x14ac:dyDescent="0.25">
      <c r="B116" s="149"/>
      <c r="C116" s="150"/>
      <c r="D116" s="150"/>
      <c r="E116" s="150"/>
      <c r="F116" s="150"/>
      <c r="G116" s="150"/>
      <c r="H116" s="150"/>
      <c r="I116" s="150"/>
      <c r="J116" s="151"/>
    </row>
    <row r="117" spans="1:10" ht="58.2" customHeight="1" x14ac:dyDescent="0.25">
      <c r="A117" s="152" t="s">
        <v>496</v>
      </c>
      <c r="B117" s="384" t="s">
        <v>492</v>
      </c>
      <c r="C117" s="303"/>
      <c r="D117" s="303"/>
      <c r="E117" s="303"/>
      <c r="F117" s="303"/>
      <c r="G117" s="303"/>
      <c r="H117" s="303"/>
      <c r="I117" s="303"/>
      <c r="J117" s="303"/>
    </row>
    <row r="118" spans="1:10" ht="6" customHeight="1" x14ac:dyDescent="0.25">
      <c r="B118" s="149"/>
      <c r="C118" s="150"/>
      <c r="D118" s="150"/>
      <c r="E118" s="150"/>
      <c r="F118" s="150"/>
      <c r="G118" s="150"/>
      <c r="H118" s="150"/>
      <c r="I118" s="150"/>
      <c r="J118" s="151"/>
    </row>
    <row r="119" spans="1:10" ht="66" customHeight="1" x14ac:dyDescent="0.25">
      <c r="A119" s="152" t="s">
        <v>545</v>
      </c>
      <c r="B119" s="382" t="s">
        <v>544</v>
      </c>
      <c r="C119" s="383"/>
      <c r="D119" s="383"/>
      <c r="E119" s="383"/>
      <c r="F119" s="383"/>
      <c r="G119" s="383"/>
      <c r="H119" s="383"/>
      <c r="I119" s="383"/>
      <c r="J119" s="383"/>
    </row>
    <row r="120" spans="1:10" ht="6" customHeight="1" x14ac:dyDescent="0.25">
      <c r="B120" s="149"/>
      <c r="C120" s="150"/>
      <c r="D120" s="150"/>
      <c r="E120" s="150"/>
      <c r="F120" s="150"/>
      <c r="G120" s="150"/>
      <c r="H120" s="150"/>
      <c r="I120" s="150"/>
      <c r="J120" s="151"/>
    </row>
    <row r="121" spans="1:10" ht="50.4" customHeight="1" x14ac:dyDescent="0.25">
      <c r="A121" s="152" t="s">
        <v>551</v>
      </c>
      <c r="B121" s="384" t="s">
        <v>577</v>
      </c>
      <c r="C121" s="303"/>
      <c r="D121" s="303"/>
      <c r="E121" s="303"/>
      <c r="F121" s="303"/>
      <c r="G121" s="303"/>
      <c r="H121" s="303"/>
      <c r="I121" s="303"/>
      <c r="J121" s="303"/>
    </row>
    <row r="122" spans="1:10" ht="6" customHeight="1" x14ac:dyDescent="0.25">
      <c r="B122" s="149"/>
      <c r="C122" s="150"/>
      <c r="D122" s="150"/>
      <c r="E122" s="150"/>
      <c r="F122" s="150"/>
      <c r="G122" s="150"/>
      <c r="H122" s="150"/>
      <c r="I122" s="150"/>
      <c r="J122" s="151"/>
    </row>
    <row r="123" spans="1:10" ht="42.6" customHeight="1" x14ac:dyDescent="0.25">
      <c r="A123" s="152" t="s">
        <v>553</v>
      </c>
      <c r="B123" s="384" t="s">
        <v>554</v>
      </c>
      <c r="C123" s="303"/>
      <c r="D123" s="303"/>
      <c r="E123" s="303"/>
      <c r="F123" s="303"/>
      <c r="G123" s="303"/>
      <c r="H123" s="303"/>
      <c r="I123" s="303"/>
      <c r="J123" s="303"/>
    </row>
    <row r="124" spans="1:10" ht="6" customHeight="1" x14ac:dyDescent="0.25">
      <c r="B124" s="149"/>
      <c r="C124" s="150"/>
      <c r="D124" s="150"/>
      <c r="E124" s="150"/>
      <c r="F124" s="150"/>
      <c r="G124" s="150"/>
      <c r="H124" s="150"/>
      <c r="I124" s="150"/>
      <c r="J124" s="151"/>
    </row>
    <row r="130" spans="1:10" x14ac:dyDescent="0.25">
      <c r="A130" s="385" t="s">
        <v>556</v>
      </c>
      <c r="B130" s="386"/>
      <c r="C130" s="386"/>
      <c r="D130" s="386"/>
      <c r="E130" s="386"/>
      <c r="F130" s="386"/>
      <c r="G130" s="386"/>
      <c r="H130" s="386"/>
      <c r="I130" s="386"/>
      <c r="J130" s="386"/>
    </row>
    <row r="132" spans="1:10" x14ac:dyDescent="0.25">
      <c r="A132" s="152" t="s">
        <v>555</v>
      </c>
    </row>
    <row r="168" spans="1:10" ht="6" customHeight="1" x14ac:dyDescent="0.25">
      <c r="B168" s="149"/>
      <c r="C168" s="150"/>
      <c r="D168" s="150"/>
      <c r="E168" s="150"/>
      <c r="F168" s="150"/>
      <c r="G168" s="150"/>
      <c r="H168" s="150"/>
      <c r="I168" s="150"/>
      <c r="J168" s="151"/>
    </row>
    <row r="169" spans="1:10" x14ac:dyDescent="0.25">
      <c r="A169" s="152" t="s">
        <v>563</v>
      </c>
      <c r="B169" s="10" t="s">
        <v>564</v>
      </c>
    </row>
    <row r="170" spans="1:10" ht="6" customHeight="1" x14ac:dyDescent="0.25">
      <c r="B170" s="149"/>
      <c r="C170" s="150"/>
      <c r="D170" s="150"/>
      <c r="E170" s="150"/>
      <c r="F170" s="150"/>
      <c r="G170" s="150"/>
      <c r="H170" s="150"/>
      <c r="I170" s="150"/>
      <c r="J170" s="151"/>
    </row>
    <row r="171" spans="1:10" ht="78.599999999999994" customHeight="1" x14ac:dyDescent="0.25">
      <c r="A171" s="152" t="s">
        <v>570</v>
      </c>
      <c r="B171" s="384" t="s">
        <v>572</v>
      </c>
      <c r="C171" s="384"/>
      <c r="D171" s="384"/>
      <c r="E171" s="384"/>
      <c r="F171" s="384"/>
      <c r="G171" s="384"/>
      <c r="H171" s="384"/>
      <c r="I171" s="384"/>
      <c r="J171" s="384"/>
    </row>
    <row r="172" spans="1:10" ht="6" customHeight="1" x14ac:dyDescent="0.25">
      <c r="B172" s="149"/>
      <c r="C172" s="150"/>
      <c r="D172" s="150"/>
      <c r="E172" s="150"/>
      <c r="F172" s="150"/>
      <c r="G172" s="150"/>
      <c r="H172" s="150"/>
      <c r="I172" s="150"/>
      <c r="J172" s="151"/>
    </row>
    <row r="173" spans="1:10" ht="26.4" customHeight="1" x14ac:dyDescent="0.25">
      <c r="A173" s="152" t="s">
        <v>573</v>
      </c>
      <c r="B173" s="384" t="s">
        <v>575</v>
      </c>
      <c r="C173" s="303"/>
      <c r="D173" s="303"/>
      <c r="E173" s="303"/>
      <c r="F173" s="303"/>
      <c r="G173" s="303"/>
      <c r="H173" s="303"/>
      <c r="I173" s="303"/>
      <c r="J173" s="303"/>
    </row>
  </sheetData>
  <sheetProtection algorithmName="SHA-512" hashValue="i/v9FK/7+hbWrRZ+X5V8joKZOVDnbBzYwWMC2p8cTZ0mkTV5R6l/YDg9O7s4P7daWKRxlNSUzJH7lxq0d0Xysw==" saltValue="heCrG+PFOi8VAjsUsH76qQ==" spinCount="100000" sheet="1"/>
  <mergeCells count="57">
    <mergeCell ref="B24:J24"/>
    <mergeCell ref="B109:J109"/>
    <mergeCell ref="B111:J111"/>
    <mergeCell ref="B83:J83"/>
    <mergeCell ref="B85:J85"/>
    <mergeCell ref="B87:J87"/>
    <mergeCell ref="B103:J103"/>
    <mergeCell ref="B12:J12"/>
    <mergeCell ref="B14:J14"/>
    <mergeCell ref="B16:J16"/>
    <mergeCell ref="B105:J105"/>
    <mergeCell ref="B107:J107"/>
    <mergeCell ref="B67:J67"/>
    <mergeCell ref="B69:J69"/>
    <mergeCell ref="B42:J42"/>
    <mergeCell ref="B44:J44"/>
    <mergeCell ref="B46:J46"/>
    <mergeCell ref="B48:J48"/>
    <mergeCell ref="B38:J38"/>
    <mergeCell ref="B40:J40"/>
    <mergeCell ref="B18:J18"/>
    <mergeCell ref="B20:J20"/>
    <mergeCell ref="B22:J22"/>
    <mergeCell ref="A2:J2"/>
    <mergeCell ref="B4:J4"/>
    <mergeCell ref="B6:J6"/>
    <mergeCell ref="B8:J8"/>
    <mergeCell ref="B10:J10"/>
    <mergeCell ref="B63:J63"/>
    <mergeCell ref="B65:J65"/>
    <mergeCell ref="B26:J26"/>
    <mergeCell ref="B28:J28"/>
    <mergeCell ref="B30:J30"/>
    <mergeCell ref="B32:J32"/>
    <mergeCell ref="B34:J34"/>
    <mergeCell ref="B36:J36"/>
    <mergeCell ref="B173:J173"/>
    <mergeCell ref="B113:J113"/>
    <mergeCell ref="B115:J115"/>
    <mergeCell ref="B117:J117"/>
    <mergeCell ref="A53:J53"/>
    <mergeCell ref="A101:J101"/>
    <mergeCell ref="B71:J71"/>
    <mergeCell ref="B73:J73"/>
    <mergeCell ref="B75:J75"/>
    <mergeCell ref="B77:J77"/>
    <mergeCell ref="B79:J79"/>
    <mergeCell ref="B81:J81"/>
    <mergeCell ref="B55:J55"/>
    <mergeCell ref="B57:J57"/>
    <mergeCell ref="B59:J59"/>
    <mergeCell ref="B61:J61"/>
    <mergeCell ref="B119:J119"/>
    <mergeCell ref="B121:J121"/>
    <mergeCell ref="B123:J123"/>
    <mergeCell ref="A130:J130"/>
    <mergeCell ref="B171:J171"/>
  </mergeCells>
  <pageMargins left="0.7" right="0.7" top="0.75" bottom="0.75" header="0.3" footer="0.3"/>
  <pageSetup orientation="portrait" horizontalDpi="1200" verticalDpi="1200" r:id="rId1"/>
  <ignoredErrors>
    <ignoredError sqref="A117 A115 A113 A111 A109 A107 A105 A103 A87 A85 A83 A81 A79 A77 A75 A73 A71 A69 A67 A65 A63 A61 A59 A57 A55 A48 A46 A44 A42 A40 A38 A36 A34 A32 A30 A28 A26 A24 A22 A20 A18 A16 A14 A12 A10 A8 A6 A4 A119 A121 A123 A132 A169 A171 A17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F810"/>
  <sheetViews>
    <sheetView showGridLines="0" showOutlineSymbols="0" zoomScaleNormal="100" workbookViewId="0">
      <pane ySplit="14" topLeftCell="A15" activePane="bottomLeft" state="frozen"/>
      <selection pane="bottomLeft" activeCell="Y738" sqref="Y738"/>
    </sheetView>
  </sheetViews>
  <sheetFormatPr defaultColWidth="6.88671875" defaultRowHeight="12.75" customHeight="1" x14ac:dyDescent="0.25"/>
  <cols>
    <col min="1" max="2" width="1.554687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21875" customWidth="1"/>
    <col min="11" max="11" width="7.5546875" customWidth="1"/>
    <col min="12" max="12" width="1.33203125" customWidth="1"/>
    <col min="13" max="13" width="8.109375" customWidth="1"/>
    <col min="14" max="14" width="1.33203125" customWidth="1"/>
    <col min="15" max="15" width="8.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 min="26" max="26" width="3.6640625" customWidth="1"/>
    <col min="27" max="27" width="13.109375" customWidth="1"/>
  </cols>
  <sheetData>
    <row r="1" spans="1:30" ht="13.5" customHeight="1" x14ac:dyDescent="0.25">
      <c r="A1" s="10"/>
      <c r="K1" s="280" t="s">
        <v>0</v>
      </c>
      <c r="L1" s="280"/>
      <c r="M1" s="280"/>
      <c r="N1" s="280"/>
      <c r="O1" s="280"/>
      <c r="P1" s="280"/>
      <c r="Q1" s="280"/>
    </row>
    <row r="2" spans="1:30" ht="10.5" customHeight="1" x14ac:dyDescent="0.25">
      <c r="G2" s="281" t="s">
        <v>427</v>
      </c>
      <c r="H2" s="281"/>
      <c r="I2" s="281"/>
      <c r="J2" s="281"/>
      <c r="K2" s="281"/>
      <c r="L2" s="281"/>
      <c r="M2" s="281"/>
      <c r="N2" s="281"/>
      <c r="O2" s="281"/>
      <c r="P2" s="281"/>
      <c r="Q2" s="281"/>
      <c r="R2" s="281"/>
      <c r="S2" s="281"/>
      <c r="X2" s="282" t="s">
        <v>1</v>
      </c>
      <c r="Y2" s="282"/>
    </row>
    <row r="3" spans="1:30" ht="10.5" customHeight="1" x14ac:dyDescent="0.25">
      <c r="A3" s="10"/>
      <c r="X3" s="283" t="s">
        <v>428</v>
      </c>
      <c r="Y3" s="283"/>
    </row>
    <row r="4" spans="1:30" ht="10.5" customHeight="1" x14ac:dyDescent="0.25">
      <c r="B4" s="269" t="s">
        <v>2</v>
      </c>
      <c r="C4" s="269"/>
      <c r="D4" s="269"/>
      <c r="E4" s="269"/>
      <c r="F4" s="269"/>
      <c r="G4" s="269"/>
      <c r="H4" s="269"/>
      <c r="I4" s="269"/>
      <c r="J4" s="269"/>
      <c r="K4" s="269"/>
      <c r="L4" s="269"/>
      <c r="M4" s="269"/>
      <c r="N4" s="269"/>
      <c r="X4" s="284" t="s">
        <v>429</v>
      </c>
      <c r="Y4" s="284"/>
    </row>
    <row r="5" spans="1:30" ht="9" customHeight="1" x14ac:dyDescent="0.25">
      <c r="A5" s="10"/>
    </row>
    <row r="6" spans="1:30" ht="10.5" customHeight="1" x14ac:dyDescent="0.25">
      <c r="B6" s="50" t="s">
        <v>424</v>
      </c>
      <c r="C6" s="50"/>
      <c r="D6" s="50"/>
      <c r="E6" s="50"/>
      <c r="F6" s="50"/>
      <c r="G6" s="274">
        <v>291506190</v>
      </c>
      <c r="H6" s="275"/>
      <c r="I6" s="275"/>
      <c r="J6" s="275"/>
      <c r="K6" s="3" t="s">
        <v>3</v>
      </c>
      <c r="M6" s="276" t="s">
        <v>4</v>
      </c>
      <c r="N6" s="276"/>
      <c r="O6" s="276"/>
      <c r="P6" s="276"/>
      <c r="Q6" s="276"/>
      <c r="R6" s="276"/>
      <c r="S6" s="276"/>
      <c r="T6" s="276"/>
      <c r="U6" s="4" t="s">
        <v>5</v>
      </c>
      <c r="V6" s="4"/>
      <c r="W6" s="277" t="s">
        <v>6</v>
      </c>
      <c r="X6" s="277"/>
      <c r="Y6" s="4" t="s">
        <v>7</v>
      </c>
    </row>
    <row r="7" spans="1:30" ht="12" customHeight="1" x14ac:dyDescent="0.25">
      <c r="A7" s="10"/>
      <c r="B7" s="50" t="s">
        <v>425</v>
      </c>
      <c r="C7" s="27"/>
      <c r="D7" s="50"/>
      <c r="E7" s="50"/>
      <c r="F7" s="27"/>
      <c r="G7" s="278">
        <v>0.57550000000000001</v>
      </c>
      <c r="H7" s="279"/>
      <c r="I7" s="279"/>
      <c r="J7" s="50"/>
      <c r="K7" s="3" t="s">
        <v>8</v>
      </c>
      <c r="M7" s="3" t="s">
        <v>9</v>
      </c>
      <c r="O7" s="3" t="s">
        <v>10</v>
      </c>
      <c r="Q7" s="3" t="s">
        <v>11</v>
      </c>
      <c r="S7" s="3" t="s">
        <v>12</v>
      </c>
    </row>
    <row r="8" spans="1:30" ht="13.2" x14ac:dyDescent="0.25">
      <c r="B8" s="278" t="s">
        <v>426</v>
      </c>
      <c r="C8" s="278"/>
      <c r="D8" s="278"/>
      <c r="E8" s="278"/>
      <c r="F8" s="278"/>
      <c r="G8" s="278"/>
      <c r="H8" s="157" t="s">
        <v>494</v>
      </c>
      <c r="I8" s="27"/>
      <c r="J8" s="27"/>
      <c r="K8" s="3" t="s">
        <v>13</v>
      </c>
      <c r="M8" s="3" t="s">
        <v>14</v>
      </c>
      <c r="O8" s="3" t="s">
        <v>14</v>
      </c>
      <c r="Q8" s="154" t="s">
        <v>430</v>
      </c>
      <c r="S8" s="3" t="s">
        <v>15</v>
      </c>
      <c r="U8" s="7" t="s">
        <v>16</v>
      </c>
      <c r="V8" s="1"/>
      <c r="W8" s="7" t="s">
        <v>17</v>
      </c>
      <c r="X8" s="7"/>
      <c r="Y8" s="7" t="s">
        <v>18</v>
      </c>
    </row>
    <row r="9" spans="1:30" ht="2.4" customHeight="1" x14ac:dyDescent="0.25"/>
    <row r="10" spans="1:30" ht="12.6" customHeight="1" x14ac:dyDescent="0.25">
      <c r="A10" s="10"/>
      <c r="B10" s="10"/>
      <c r="F10" s="292" t="s">
        <v>377</v>
      </c>
      <c r="G10" s="292"/>
      <c r="H10" s="292"/>
      <c r="J10" s="292" t="s">
        <v>79</v>
      </c>
      <c r="K10" s="292"/>
      <c r="L10" s="292"/>
      <c r="M10" s="292"/>
      <c r="O10" s="292" t="s">
        <v>83</v>
      </c>
      <c r="P10" s="292"/>
      <c r="Q10" s="292"/>
      <c r="S10" s="292" t="s">
        <v>86</v>
      </c>
      <c r="T10" s="292"/>
      <c r="U10" s="292"/>
      <c r="W10" s="292" t="s">
        <v>89</v>
      </c>
      <c r="X10" s="292"/>
      <c r="Y10" s="292"/>
      <c r="AA10" s="145" t="s">
        <v>91</v>
      </c>
      <c r="AB10" s="13"/>
      <c r="AC10" s="13"/>
      <c r="AD10" s="13"/>
    </row>
    <row r="11" spans="1:30" ht="2.4" customHeight="1" x14ac:dyDescent="0.25">
      <c r="A11" s="10"/>
      <c r="B11" s="10"/>
      <c r="F11" s="13"/>
      <c r="J11" s="13"/>
      <c r="K11" s="13"/>
      <c r="L11" s="13"/>
      <c r="M11" s="13"/>
      <c r="O11" s="13"/>
      <c r="P11" s="13"/>
      <c r="Q11" s="13"/>
      <c r="S11" s="13"/>
      <c r="T11" s="13"/>
      <c r="U11" s="13"/>
      <c r="W11" s="13"/>
      <c r="X11" s="13"/>
      <c r="Y11" s="13"/>
      <c r="AA11" s="13"/>
      <c r="AB11" s="13"/>
      <c r="AC11" s="13"/>
      <c r="AD11" s="13"/>
    </row>
    <row r="12" spans="1:30" ht="12.75" customHeight="1" x14ac:dyDescent="0.25">
      <c r="B12" s="10" t="s">
        <v>378</v>
      </c>
      <c r="F12" s="292" t="s">
        <v>379</v>
      </c>
      <c r="G12" s="292"/>
      <c r="H12" s="292"/>
      <c r="I12" s="13"/>
      <c r="J12" s="292" t="s">
        <v>95</v>
      </c>
      <c r="K12" s="292"/>
      <c r="L12" s="292"/>
      <c r="M12" s="292"/>
      <c r="O12" s="292" t="s">
        <v>108</v>
      </c>
      <c r="P12" s="292"/>
      <c r="Q12" s="292"/>
      <c r="S12" s="292" t="s">
        <v>111</v>
      </c>
      <c r="T12" s="292"/>
      <c r="U12" s="292"/>
      <c r="W12" s="292" t="s">
        <v>113</v>
      </c>
      <c r="X12" s="292"/>
      <c r="Y12" s="292"/>
      <c r="AA12" s="146" t="s">
        <v>380</v>
      </c>
    </row>
    <row r="13" spans="1:30" ht="2.4" customHeight="1" x14ac:dyDescent="0.25">
      <c r="B13" s="10"/>
      <c r="F13" s="13"/>
      <c r="I13" s="13"/>
      <c r="J13" s="13"/>
      <c r="K13" s="13"/>
      <c r="L13" s="13"/>
      <c r="M13" s="13"/>
      <c r="O13" s="13"/>
      <c r="P13" s="13"/>
      <c r="Q13" s="13"/>
      <c r="S13" s="13"/>
      <c r="T13" s="13"/>
      <c r="U13" s="13"/>
      <c r="W13" s="13"/>
      <c r="X13" s="13"/>
      <c r="Y13" s="13"/>
      <c r="AA13" s="13"/>
    </row>
    <row r="14" spans="1:30" ht="12.75" customHeight="1" x14ac:dyDescent="0.25">
      <c r="A14" s="10"/>
      <c r="F14" s="292" t="s">
        <v>118</v>
      </c>
      <c r="G14" s="292"/>
      <c r="H14" s="292"/>
      <c r="J14" s="292" t="s">
        <v>381</v>
      </c>
      <c r="K14" s="292"/>
      <c r="L14" s="292"/>
      <c r="M14" s="292"/>
      <c r="O14" s="292" t="s">
        <v>129</v>
      </c>
      <c r="P14" s="292"/>
      <c r="Q14" s="292"/>
      <c r="S14" s="292" t="s">
        <v>132</v>
      </c>
      <c r="T14" s="292"/>
      <c r="U14" s="292"/>
      <c r="W14" s="292" t="s">
        <v>382</v>
      </c>
      <c r="X14" s="292"/>
      <c r="Y14" s="292"/>
      <c r="AA14" s="146" t="s">
        <v>138</v>
      </c>
    </row>
    <row r="15" spans="1:30" ht="12" customHeight="1" x14ac:dyDescent="0.25">
      <c r="C15" s="269" t="s">
        <v>19</v>
      </c>
      <c r="D15" s="269"/>
      <c r="E15" s="269"/>
      <c r="F15" s="269"/>
      <c r="G15" s="269"/>
      <c r="H15" s="269"/>
      <c r="I15" s="269"/>
    </row>
    <row r="16" spans="1:30" ht="12.75" hidden="1" customHeight="1" x14ac:dyDescent="0.25"/>
    <row r="17" spans="1:27" ht="12" customHeight="1" x14ac:dyDescent="0.25">
      <c r="A17" s="10"/>
      <c r="D17" s="291" t="s">
        <v>20</v>
      </c>
      <c r="E17" s="291"/>
      <c r="F17" s="291"/>
      <c r="G17" s="291"/>
      <c r="H17" s="291"/>
      <c r="I17" s="291"/>
      <c r="AA17" s="20"/>
    </row>
    <row r="18" spans="1:27" ht="12.75" hidden="1" customHeight="1" x14ac:dyDescent="0.25"/>
    <row r="19" spans="1:27" ht="12" customHeight="1" x14ac:dyDescent="0.25">
      <c r="E19" s="269" t="s">
        <v>21</v>
      </c>
      <c r="F19" s="269"/>
      <c r="G19" s="269"/>
      <c r="H19" s="269"/>
      <c r="I19" s="269"/>
    </row>
    <row r="20" spans="1:27" ht="12.75" hidden="1" customHeight="1" x14ac:dyDescent="0.25"/>
    <row r="21" spans="1:27" ht="12" customHeight="1" x14ac:dyDescent="0.25">
      <c r="B21" s="269" t="s">
        <v>22</v>
      </c>
      <c r="C21" s="269"/>
      <c r="D21" s="269"/>
      <c r="E21" s="269"/>
      <c r="F21" s="269"/>
      <c r="G21" s="269"/>
      <c r="H21" s="269"/>
      <c r="J21" s="285">
        <v>139739.85999999999</v>
      </c>
      <c r="K21" s="285"/>
      <c r="M21" s="5">
        <v>154738</v>
      </c>
      <c r="N21" s="285">
        <v>154738</v>
      </c>
      <c r="O21" s="285"/>
      <c r="Q21" s="285">
        <v>20544.47</v>
      </c>
      <c r="R21" s="285"/>
      <c r="S21" s="285">
        <v>0</v>
      </c>
      <c r="T21" s="285"/>
      <c r="U21" s="8">
        <v>167761</v>
      </c>
      <c r="W21" s="41">
        <v>0</v>
      </c>
      <c r="Y21" s="41"/>
      <c r="Z21" s="13"/>
      <c r="AA21" s="10"/>
    </row>
    <row r="22" spans="1:27" ht="6" customHeight="1" x14ac:dyDescent="0.25">
      <c r="Z22" s="13"/>
    </row>
    <row r="23" spans="1:27" ht="12.75" hidden="1" customHeight="1" x14ac:dyDescent="0.25">
      <c r="Z23" s="13"/>
    </row>
    <row r="24" spans="1:27" ht="12" customHeight="1" x14ac:dyDescent="0.25">
      <c r="B24" s="269" t="s">
        <v>23</v>
      </c>
      <c r="C24" s="269"/>
      <c r="D24" s="269"/>
      <c r="E24" s="269"/>
      <c r="F24" s="269"/>
      <c r="G24" s="269"/>
      <c r="H24" s="269"/>
      <c r="J24" s="285">
        <v>3039.06</v>
      </c>
      <c r="K24" s="285"/>
      <c r="M24" s="5">
        <v>2000</v>
      </c>
      <c r="N24" s="285">
        <v>2000</v>
      </c>
      <c r="O24" s="285"/>
      <c r="Q24" s="285">
        <v>5.42</v>
      </c>
      <c r="R24" s="285"/>
      <c r="S24" s="285">
        <v>0</v>
      </c>
      <c r="T24" s="285"/>
      <c r="U24" s="8">
        <v>1500</v>
      </c>
      <c r="W24" s="41">
        <v>0</v>
      </c>
      <c r="Y24" s="41"/>
      <c r="Z24" s="13"/>
      <c r="AA24" s="115"/>
    </row>
    <row r="25" spans="1:27" ht="6" customHeight="1" x14ac:dyDescent="0.25">
      <c r="Z25" s="13"/>
    </row>
    <row r="26" spans="1:27" ht="12.75" hidden="1" customHeight="1" x14ac:dyDescent="0.25">
      <c r="Z26" s="13"/>
    </row>
    <row r="27" spans="1:27" ht="12" customHeight="1" x14ac:dyDescent="0.25">
      <c r="B27" s="269" t="s">
        <v>24</v>
      </c>
      <c r="C27" s="269"/>
      <c r="D27" s="269"/>
      <c r="E27" s="269"/>
      <c r="F27" s="269"/>
      <c r="G27" s="269"/>
      <c r="H27" s="269"/>
      <c r="J27" s="285">
        <v>75782.23</v>
      </c>
      <c r="K27" s="285"/>
      <c r="M27" s="5">
        <v>67000</v>
      </c>
      <c r="N27" s="285">
        <v>67000</v>
      </c>
      <c r="O27" s="285"/>
      <c r="Q27" s="285">
        <v>66335.53</v>
      </c>
      <c r="R27" s="285"/>
      <c r="S27" s="285">
        <v>0</v>
      </c>
      <c r="T27" s="285"/>
      <c r="U27" s="8">
        <v>80000</v>
      </c>
      <c r="W27" s="41">
        <v>0</v>
      </c>
      <c r="Y27" s="41"/>
      <c r="Z27" s="13"/>
    </row>
    <row r="28" spans="1:27" ht="6" customHeight="1" x14ac:dyDescent="0.25">
      <c r="Z28" s="13"/>
    </row>
    <row r="29" spans="1:27" ht="12.75" hidden="1" customHeight="1" x14ac:dyDescent="0.25">
      <c r="Z29" s="13"/>
    </row>
    <row r="30" spans="1:27" ht="12" customHeight="1" x14ac:dyDescent="0.25">
      <c r="B30" s="269" t="s">
        <v>25</v>
      </c>
      <c r="C30" s="269"/>
      <c r="D30" s="269"/>
      <c r="E30" s="269"/>
      <c r="F30" s="269"/>
      <c r="G30" s="269"/>
      <c r="H30" s="269"/>
      <c r="J30" s="285">
        <v>7817.25</v>
      </c>
      <c r="K30" s="285"/>
      <c r="M30" s="5">
        <v>7800</v>
      </c>
      <c r="N30" s="285">
        <v>7800</v>
      </c>
      <c r="O30" s="285"/>
      <c r="Q30" s="285">
        <v>4158</v>
      </c>
      <c r="R30" s="285"/>
      <c r="S30" s="285">
        <v>0</v>
      </c>
      <c r="T30" s="285"/>
      <c r="U30" s="8">
        <v>7800</v>
      </c>
      <c r="W30" s="41">
        <v>0</v>
      </c>
      <c r="Y30" s="41"/>
      <c r="Z30" s="13"/>
    </row>
    <row r="31" spans="1:27" ht="6" customHeight="1" x14ac:dyDescent="0.25">
      <c r="Z31" s="13"/>
    </row>
    <row r="32" spans="1:27" ht="12.75" hidden="1" customHeight="1" x14ac:dyDescent="0.25">
      <c r="Z32" s="13"/>
    </row>
    <row r="33" spans="2:26" ht="12" customHeight="1" x14ac:dyDescent="0.25">
      <c r="B33" s="269" t="s">
        <v>26</v>
      </c>
      <c r="C33" s="269"/>
      <c r="D33" s="269"/>
      <c r="E33" s="269"/>
      <c r="F33" s="269"/>
      <c r="G33" s="269"/>
      <c r="H33" s="269"/>
      <c r="J33" s="285">
        <v>30817</v>
      </c>
      <c r="K33" s="285"/>
      <c r="M33" s="5">
        <v>33300</v>
      </c>
      <c r="N33" s="285">
        <v>33300</v>
      </c>
      <c r="O33" s="285"/>
      <c r="Q33" s="285">
        <v>22304.34</v>
      </c>
      <c r="R33" s="285"/>
      <c r="S33" s="285">
        <v>0</v>
      </c>
      <c r="T33" s="285"/>
      <c r="U33" s="8">
        <v>33300</v>
      </c>
      <c r="W33" s="41">
        <v>0</v>
      </c>
      <c r="Y33" s="41"/>
      <c r="Z33" s="13"/>
    </row>
    <row r="34" spans="2:26" ht="6" customHeight="1" x14ac:dyDescent="0.25">
      <c r="Z34" s="13"/>
    </row>
    <row r="35" spans="2:26" ht="12.75" hidden="1" customHeight="1" x14ac:dyDescent="0.25">
      <c r="Z35" s="13"/>
    </row>
    <row r="36" spans="2:26" ht="12" customHeight="1" x14ac:dyDescent="0.25">
      <c r="B36" s="269" t="s">
        <v>27</v>
      </c>
      <c r="C36" s="269"/>
      <c r="D36" s="269"/>
      <c r="E36" s="269"/>
      <c r="F36" s="269"/>
      <c r="G36" s="269"/>
      <c r="H36" s="269"/>
      <c r="J36" s="285">
        <v>3200</v>
      </c>
      <c r="K36" s="285"/>
      <c r="M36" s="5">
        <v>2800</v>
      </c>
      <c r="N36" s="285">
        <v>2800</v>
      </c>
      <c r="O36" s="285"/>
      <c r="Q36" s="285">
        <v>2050</v>
      </c>
      <c r="R36" s="285"/>
      <c r="S36" s="285">
        <v>0</v>
      </c>
      <c r="T36" s="285"/>
      <c r="U36" s="8">
        <v>2800</v>
      </c>
      <c r="W36" s="41">
        <v>0</v>
      </c>
      <c r="Y36" s="41"/>
      <c r="Z36" s="13"/>
    </row>
    <row r="37" spans="2:26" ht="6" customHeight="1" x14ac:dyDescent="0.25">
      <c r="B37" s="2"/>
      <c r="C37" s="2"/>
      <c r="D37" s="2"/>
      <c r="E37" s="2"/>
      <c r="F37" s="2"/>
      <c r="G37" s="2"/>
      <c r="H37" s="2"/>
      <c r="J37" s="5"/>
      <c r="K37" s="5"/>
      <c r="M37" s="5"/>
      <c r="N37" s="5"/>
      <c r="O37" s="5"/>
      <c r="Q37" s="5"/>
      <c r="R37" s="5"/>
      <c r="S37" s="5"/>
      <c r="T37" s="5"/>
      <c r="U37" s="15"/>
      <c r="W37" s="15"/>
      <c r="Y37" s="15"/>
      <c r="Z37" s="13"/>
    </row>
    <row r="38" spans="2:26" ht="0.75" customHeight="1" x14ac:dyDescent="0.25">
      <c r="B38" s="2"/>
      <c r="C38" s="2"/>
      <c r="D38" s="2"/>
      <c r="E38" s="2"/>
      <c r="F38" s="2"/>
      <c r="G38" s="2"/>
      <c r="H38" s="2"/>
      <c r="J38" s="5"/>
      <c r="K38" s="5"/>
      <c r="M38" s="5"/>
      <c r="N38" s="5"/>
      <c r="O38" s="5"/>
      <c r="Q38" s="5"/>
      <c r="R38" s="5"/>
      <c r="S38" s="5"/>
      <c r="T38" s="5"/>
      <c r="U38" s="15"/>
      <c r="W38" s="15"/>
      <c r="Y38" s="15"/>
      <c r="Z38" s="13"/>
    </row>
    <row r="39" spans="2:26" ht="12" customHeight="1" x14ac:dyDescent="0.25">
      <c r="B39" s="269" t="s">
        <v>228</v>
      </c>
      <c r="C39" s="287"/>
      <c r="D39" s="287"/>
      <c r="E39" s="287"/>
      <c r="F39" s="287"/>
      <c r="G39" s="287"/>
      <c r="H39" s="287"/>
      <c r="J39" s="5"/>
      <c r="K39" s="5">
        <v>0</v>
      </c>
      <c r="M39" s="5">
        <v>0</v>
      </c>
      <c r="N39" s="5"/>
      <c r="O39" s="5">
        <v>0</v>
      </c>
      <c r="Q39" s="285">
        <v>0</v>
      </c>
      <c r="R39" s="285"/>
      <c r="S39" s="5"/>
      <c r="T39" s="5"/>
      <c r="U39" s="8">
        <v>0</v>
      </c>
      <c r="W39" s="41">
        <v>0</v>
      </c>
      <c r="Y39" s="41"/>
      <c r="Z39" s="13"/>
    </row>
    <row r="40" spans="2:26" ht="6" customHeight="1" x14ac:dyDescent="0.25">
      <c r="B40" s="2"/>
      <c r="C40" s="2"/>
      <c r="D40" s="2"/>
      <c r="E40" s="2"/>
      <c r="F40" s="2"/>
      <c r="G40" s="2"/>
      <c r="H40" s="2"/>
      <c r="J40" s="5"/>
      <c r="K40" s="5"/>
      <c r="M40" s="5"/>
      <c r="N40" s="5"/>
      <c r="O40" s="5"/>
      <c r="Q40" s="5"/>
      <c r="R40" s="5"/>
      <c r="S40" s="5"/>
      <c r="T40" s="5"/>
      <c r="U40" s="15"/>
      <c r="W40" s="15"/>
      <c r="Y40" s="15"/>
      <c r="Z40" s="13"/>
    </row>
    <row r="41" spans="2:26" ht="0.75" customHeight="1" x14ac:dyDescent="0.25">
      <c r="B41" s="2"/>
      <c r="C41" s="2"/>
      <c r="D41" s="2"/>
      <c r="E41" s="2"/>
      <c r="F41" s="2"/>
      <c r="G41" s="2"/>
      <c r="H41" s="2"/>
      <c r="J41" s="5"/>
      <c r="K41" s="5"/>
      <c r="M41" s="5"/>
      <c r="N41" s="5"/>
      <c r="O41" s="5"/>
      <c r="Q41" s="5"/>
      <c r="R41" s="5"/>
      <c r="S41" s="5"/>
      <c r="T41" s="5"/>
      <c r="U41" s="15"/>
      <c r="W41" s="15"/>
      <c r="Y41" s="15"/>
      <c r="Z41" s="13" t="s">
        <v>230</v>
      </c>
    </row>
    <row r="42" spans="2:26" ht="12" customHeight="1" x14ac:dyDescent="0.25">
      <c r="B42" s="269" t="s">
        <v>229</v>
      </c>
      <c r="C42" s="287"/>
      <c r="D42" s="287"/>
      <c r="E42" s="287"/>
      <c r="F42" s="287"/>
      <c r="G42" s="287"/>
      <c r="H42" s="287"/>
      <c r="J42" s="5"/>
      <c r="K42" s="5">
        <v>0</v>
      </c>
      <c r="M42" s="5">
        <v>0</v>
      </c>
      <c r="N42" s="5"/>
      <c r="O42" s="5">
        <v>0</v>
      </c>
      <c r="Q42" s="285">
        <v>0</v>
      </c>
      <c r="R42" s="285"/>
      <c r="S42" s="5"/>
      <c r="T42" s="5"/>
      <c r="U42" s="8">
        <v>0</v>
      </c>
      <c r="W42" s="41">
        <v>0</v>
      </c>
      <c r="Y42" s="41"/>
      <c r="Z42" s="13"/>
    </row>
    <row r="43" spans="2:26" ht="6" customHeight="1" x14ac:dyDescent="0.25">
      <c r="B43" s="2"/>
      <c r="C43" s="108"/>
      <c r="D43" s="108"/>
      <c r="E43" s="108"/>
      <c r="F43" s="108"/>
      <c r="G43" s="108"/>
      <c r="H43" s="108"/>
      <c r="J43" s="5"/>
      <c r="K43" s="5"/>
      <c r="M43" s="5"/>
      <c r="N43" s="5"/>
      <c r="O43" s="5"/>
      <c r="Q43" s="5"/>
      <c r="R43" s="5"/>
      <c r="S43" s="5"/>
      <c r="T43" s="5"/>
      <c r="U43" s="15"/>
      <c r="W43" s="15"/>
      <c r="Y43" s="15"/>
      <c r="Z43" s="13"/>
    </row>
    <row r="44" spans="2:26" ht="0.6" customHeight="1" x14ac:dyDescent="0.25">
      <c r="B44" s="2"/>
      <c r="C44" s="108"/>
      <c r="D44" s="108"/>
      <c r="E44" s="108"/>
      <c r="F44" s="108"/>
      <c r="G44" s="108"/>
      <c r="H44" s="108"/>
      <c r="J44" s="5"/>
      <c r="K44" s="5"/>
      <c r="M44" s="5"/>
      <c r="N44" s="5"/>
      <c r="O44" s="5"/>
      <c r="Q44" s="5"/>
      <c r="R44" s="5"/>
      <c r="S44" s="5"/>
      <c r="T44" s="5"/>
      <c r="U44" s="15"/>
      <c r="W44" s="15"/>
      <c r="Y44" s="15"/>
      <c r="Z44" s="13"/>
    </row>
    <row r="45" spans="2:26" ht="12" customHeight="1" x14ac:dyDescent="0.25">
      <c r="B45" s="304" t="s">
        <v>367</v>
      </c>
      <c r="C45" s="304"/>
      <c r="D45" s="304"/>
      <c r="E45" s="304"/>
      <c r="F45" s="304"/>
      <c r="G45" s="304"/>
      <c r="H45" s="304"/>
      <c r="K45" s="13">
        <v>0</v>
      </c>
      <c r="L45" s="13"/>
      <c r="M45" s="13">
        <v>0</v>
      </c>
      <c r="N45" s="13"/>
      <c r="O45" s="13">
        <v>0</v>
      </c>
      <c r="P45" s="13"/>
      <c r="Q45" s="304">
        <v>0</v>
      </c>
      <c r="R45" s="305"/>
      <c r="S45" s="13"/>
      <c r="U45" s="12">
        <v>0</v>
      </c>
      <c r="W45" s="41"/>
      <c r="Y45" s="41"/>
      <c r="Z45" s="13"/>
    </row>
    <row r="46" spans="2:26" ht="6" customHeight="1" x14ac:dyDescent="0.25">
      <c r="Z46" s="13"/>
    </row>
    <row r="47" spans="2:26" ht="0.6" customHeight="1" x14ac:dyDescent="0.25">
      <c r="Z47" s="13"/>
    </row>
    <row r="48" spans="2:26" ht="12" customHeight="1" x14ac:dyDescent="0.25">
      <c r="B48" s="269" t="s">
        <v>258</v>
      </c>
      <c r="C48" s="269"/>
      <c r="D48" s="269"/>
      <c r="E48" s="269"/>
      <c r="F48" s="269"/>
      <c r="G48" s="269"/>
      <c r="H48" s="269"/>
      <c r="J48" s="285">
        <v>0</v>
      </c>
      <c r="K48" s="285"/>
      <c r="M48" s="5">
        <v>0</v>
      </c>
      <c r="N48" s="285">
        <v>0</v>
      </c>
      <c r="O48" s="285"/>
      <c r="Q48" s="285">
        <v>0</v>
      </c>
      <c r="R48" s="285"/>
      <c r="S48" s="285">
        <v>0</v>
      </c>
      <c r="T48" s="285"/>
      <c r="U48" s="8">
        <v>0</v>
      </c>
      <c r="W48" s="41">
        <v>0</v>
      </c>
      <c r="Y48" s="41"/>
      <c r="Z48" s="155" t="s">
        <v>249</v>
      </c>
    </row>
    <row r="49" spans="2:30" ht="6" customHeight="1" x14ac:dyDescent="0.25">
      <c r="Z49" s="13"/>
    </row>
    <row r="50" spans="2:30" ht="12.75" hidden="1" customHeight="1" x14ac:dyDescent="0.25">
      <c r="Z50" s="13"/>
    </row>
    <row r="51" spans="2:30" ht="12" customHeight="1" x14ac:dyDescent="0.25">
      <c r="B51" s="269" t="s">
        <v>29</v>
      </c>
      <c r="C51" s="269"/>
      <c r="D51" s="269"/>
      <c r="E51" s="269"/>
      <c r="F51" s="269"/>
      <c r="G51" s="269"/>
      <c r="H51" s="269"/>
      <c r="J51" s="285">
        <v>4626</v>
      </c>
      <c r="K51" s="285"/>
      <c r="M51" s="5">
        <v>0</v>
      </c>
      <c r="N51" s="285">
        <v>0</v>
      </c>
      <c r="O51" s="285"/>
      <c r="Q51" s="285">
        <v>0</v>
      </c>
      <c r="R51" s="285"/>
      <c r="S51" s="285">
        <v>0</v>
      </c>
      <c r="T51" s="285"/>
      <c r="U51" s="8">
        <v>0</v>
      </c>
      <c r="W51" s="41">
        <v>0</v>
      </c>
      <c r="Y51" s="41"/>
      <c r="Z51" s="13"/>
    </row>
    <row r="52" spans="2:30" ht="6" customHeight="1" x14ac:dyDescent="0.25">
      <c r="Z52" s="13"/>
    </row>
    <row r="53" spans="2:30" ht="12.75" hidden="1" customHeight="1" x14ac:dyDescent="0.25">
      <c r="Z53" s="13"/>
    </row>
    <row r="54" spans="2:30" ht="12" customHeight="1" x14ac:dyDescent="0.25">
      <c r="B54" s="269" t="s">
        <v>30</v>
      </c>
      <c r="C54" s="269"/>
      <c r="D54" s="269"/>
      <c r="E54" s="269"/>
      <c r="F54" s="269"/>
      <c r="G54" s="269"/>
      <c r="H54" s="269"/>
      <c r="J54" s="285">
        <v>302660</v>
      </c>
      <c r="K54" s="285"/>
      <c r="M54" s="5">
        <v>277285</v>
      </c>
      <c r="N54" s="285">
        <v>277285</v>
      </c>
      <c r="O54" s="285"/>
      <c r="Q54" s="285">
        <v>242408</v>
      </c>
      <c r="R54" s="285"/>
      <c r="S54" s="285">
        <v>0</v>
      </c>
      <c r="T54" s="285"/>
      <c r="U54" s="8">
        <v>289435</v>
      </c>
      <c r="W54" s="41">
        <v>0</v>
      </c>
      <c r="Y54" s="41"/>
      <c r="Z54" s="13"/>
    </row>
    <row r="55" spans="2:30" ht="6" customHeight="1" x14ac:dyDescent="0.25">
      <c r="Z55" s="13"/>
    </row>
    <row r="56" spans="2:30" ht="12.75" hidden="1" customHeight="1" x14ac:dyDescent="0.25">
      <c r="Z56" s="13"/>
    </row>
    <row r="57" spans="2:30" ht="12" customHeight="1" x14ac:dyDescent="0.25">
      <c r="B57" s="269" t="s">
        <v>31</v>
      </c>
      <c r="C57" s="269"/>
      <c r="D57" s="269"/>
      <c r="E57" s="269"/>
      <c r="F57" s="269"/>
      <c r="G57" s="269"/>
      <c r="H57" s="269"/>
      <c r="J57" s="285">
        <v>32544.06</v>
      </c>
      <c r="K57" s="285"/>
      <c r="M57" s="5">
        <v>29000</v>
      </c>
      <c r="N57" s="285">
        <v>29000</v>
      </c>
      <c r="O57" s="285"/>
      <c r="Q57" s="285">
        <v>46.09</v>
      </c>
      <c r="R57" s="285"/>
      <c r="S57" s="285">
        <v>0</v>
      </c>
      <c r="T57" s="285"/>
      <c r="U57" s="8">
        <v>30000</v>
      </c>
      <c r="W57" s="41">
        <v>0</v>
      </c>
      <c r="Y57" s="41"/>
      <c r="Z57" s="13"/>
      <c r="AD57" s="10" t="s">
        <v>260</v>
      </c>
    </row>
    <row r="58" spans="2:30" ht="6" customHeight="1" x14ac:dyDescent="0.25">
      <c r="Z58" s="13"/>
    </row>
    <row r="59" spans="2:30" ht="12.75" hidden="1" customHeight="1" x14ac:dyDescent="0.25">
      <c r="Z59" s="13"/>
    </row>
    <row r="60" spans="2:30" ht="12" customHeight="1" x14ac:dyDescent="0.25">
      <c r="B60" s="269" t="s">
        <v>32</v>
      </c>
      <c r="C60" s="269"/>
      <c r="D60" s="269"/>
      <c r="E60" s="269"/>
      <c r="F60" s="269"/>
      <c r="G60" s="269"/>
      <c r="H60" s="269"/>
      <c r="J60" s="285">
        <v>0</v>
      </c>
      <c r="K60" s="285"/>
      <c r="M60" s="5">
        <v>0</v>
      </c>
      <c r="N60" s="285">
        <v>0</v>
      </c>
      <c r="O60" s="285"/>
      <c r="Q60" s="285">
        <v>0</v>
      </c>
      <c r="R60" s="285"/>
      <c r="S60" s="285">
        <v>0</v>
      </c>
      <c r="T60" s="285"/>
      <c r="U60" s="8">
        <v>0</v>
      </c>
      <c r="W60" s="41">
        <v>0</v>
      </c>
      <c r="Y60" s="41"/>
      <c r="Z60" s="13"/>
    </row>
    <row r="61" spans="2:30" ht="6" customHeight="1" x14ac:dyDescent="0.25">
      <c r="Z61" s="13"/>
    </row>
    <row r="62" spans="2:30" ht="12.75" hidden="1" customHeight="1" x14ac:dyDescent="0.25">
      <c r="Z62" s="13"/>
    </row>
    <row r="63" spans="2:30" ht="12" customHeight="1" x14ac:dyDescent="0.25">
      <c r="B63" s="269" t="s">
        <v>33</v>
      </c>
      <c r="C63" s="269"/>
      <c r="D63" s="269"/>
      <c r="E63" s="269"/>
      <c r="F63" s="269"/>
      <c r="G63" s="269"/>
      <c r="H63" s="269"/>
      <c r="J63" s="285">
        <v>2075</v>
      </c>
      <c r="K63" s="285"/>
      <c r="M63" s="5">
        <v>2000</v>
      </c>
      <c r="N63" s="285">
        <v>2000</v>
      </c>
      <c r="O63" s="285"/>
      <c r="Q63" s="285">
        <v>1400</v>
      </c>
      <c r="R63" s="285"/>
      <c r="S63" s="285">
        <v>0</v>
      </c>
      <c r="T63" s="285"/>
      <c r="U63" s="8">
        <v>2000</v>
      </c>
      <c r="W63" s="41">
        <v>0</v>
      </c>
      <c r="Y63" s="41"/>
      <c r="Z63" s="13"/>
    </row>
    <row r="64" spans="2:30" ht="6" customHeight="1" x14ac:dyDescent="0.25">
      <c r="Z64" s="13"/>
    </row>
    <row r="65" spans="2:26" ht="12.75" hidden="1" customHeight="1" x14ac:dyDescent="0.25">
      <c r="Z65" s="13"/>
    </row>
    <row r="66" spans="2:26" ht="12" customHeight="1" x14ac:dyDescent="0.25">
      <c r="B66" s="269" t="s">
        <v>34</v>
      </c>
      <c r="C66" s="269"/>
      <c r="D66" s="269"/>
      <c r="E66" s="269"/>
      <c r="F66" s="269"/>
      <c r="G66" s="269"/>
      <c r="H66" s="269"/>
      <c r="J66" s="285">
        <v>1550</v>
      </c>
      <c r="K66" s="285"/>
      <c r="M66" s="5">
        <v>2000</v>
      </c>
      <c r="N66" s="285">
        <v>2000</v>
      </c>
      <c r="O66" s="285"/>
      <c r="Q66" s="285">
        <v>1600</v>
      </c>
      <c r="R66" s="285"/>
      <c r="S66" s="285">
        <v>0</v>
      </c>
      <c r="T66" s="285"/>
      <c r="U66" s="8">
        <v>2000</v>
      </c>
      <c r="W66" s="41">
        <v>0</v>
      </c>
      <c r="Y66" s="41"/>
      <c r="Z66" s="13"/>
    </row>
    <row r="67" spans="2:26" ht="6" customHeight="1" x14ac:dyDescent="0.25">
      <c r="Z67" s="13"/>
    </row>
    <row r="68" spans="2:26" ht="12.75" hidden="1" customHeight="1" x14ac:dyDescent="0.25">
      <c r="Z68" s="13"/>
    </row>
    <row r="69" spans="2:26" ht="12" customHeight="1" x14ac:dyDescent="0.25">
      <c r="B69" s="269" t="s">
        <v>35</v>
      </c>
      <c r="C69" s="269"/>
      <c r="D69" s="269"/>
      <c r="E69" s="269"/>
      <c r="F69" s="269"/>
      <c r="G69" s="269"/>
      <c r="H69" s="269"/>
      <c r="J69" s="285">
        <v>0</v>
      </c>
      <c r="K69" s="285"/>
      <c r="M69" s="5">
        <v>0</v>
      </c>
      <c r="N69" s="285">
        <v>0</v>
      </c>
      <c r="O69" s="285"/>
      <c r="Q69" s="285">
        <v>0</v>
      </c>
      <c r="R69" s="285"/>
      <c r="S69" s="285">
        <v>0</v>
      </c>
      <c r="T69" s="285"/>
      <c r="U69" s="8">
        <v>0</v>
      </c>
      <c r="W69" s="41">
        <v>0</v>
      </c>
      <c r="Y69" s="41"/>
      <c r="Z69" s="13"/>
    </row>
    <row r="70" spans="2:26" ht="6" customHeight="1" x14ac:dyDescent="0.25">
      <c r="Z70" s="13"/>
    </row>
    <row r="71" spans="2:26" ht="12.75" hidden="1" customHeight="1" x14ac:dyDescent="0.25">
      <c r="Z71" s="13"/>
    </row>
    <row r="72" spans="2:26" ht="12" customHeight="1" x14ac:dyDescent="0.25">
      <c r="B72" s="269" t="s">
        <v>36</v>
      </c>
      <c r="C72" s="269"/>
      <c r="D72" s="269"/>
      <c r="E72" s="269"/>
      <c r="F72" s="269"/>
      <c r="G72" s="269"/>
      <c r="H72" s="269"/>
      <c r="J72" s="285">
        <v>750</v>
      </c>
      <c r="K72" s="285"/>
      <c r="M72" s="5">
        <v>600</v>
      </c>
      <c r="N72" s="285">
        <v>600</v>
      </c>
      <c r="O72" s="285"/>
      <c r="Q72" s="285">
        <v>750</v>
      </c>
      <c r="R72" s="285"/>
      <c r="S72" s="285">
        <v>0</v>
      </c>
      <c r="T72" s="285"/>
      <c r="U72" s="8">
        <v>750</v>
      </c>
      <c r="W72" s="41">
        <v>0</v>
      </c>
      <c r="Y72" s="41"/>
      <c r="Z72" s="13"/>
    </row>
    <row r="73" spans="2:26" ht="6" customHeight="1" x14ac:dyDescent="0.25">
      <c r="Z73" s="13"/>
    </row>
    <row r="74" spans="2:26" ht="12.75" hidden="1" customHeight="1" x14ac:dyDescent="0.25">
      <c r="Z74" s="13"/>
    </row>
    <row r="75" spans="2:26" ht="12" customHeight="1" x14ac:dyDescent="0.25">
      <c r="B75" s="269" t="s">
        <v>37</v>
      </c>
      <c r="C75" s="269"/>
      <c r="D75" s="269"/>
      <c r="E75" s="269"/>
      <c r="F75" s="269"/>
      <c r="G75" s="269"/>
      <c r="H75" s="269"/>
      <c r="J75" s="285">
        <v>151.36000000000001</v>
      </c>
      <c r="K75" s="285"/>
      <c r="M75" s="5">
        <v>100</v>
      </c>
      <c r="N75" s="285">
        <v>100</v>
      </c>
      <c r="O75" s="285"/>
      <c r="Q75" s="285">
        <v>487.42</v>
      </c>
      <c r="R75" s="285"/>
      <c r="S75" s="285">
        <v>0</v>
      </c>
      <c r="T75" s="285"/>
      <c r="U75" s="8">
        <v>200</v>
      </c>
      <c r="W75" s="41">
        <v>0</v>
      </c>
      <c r="Y75" s="41"/>
      <c r="Z75" s="13"/>
    </row>
    <row r="76" spans="2:26" ht="6" customHeight="1" x14ac:dyDescent="0.25">
      <c r="Z76" s="13"/>
    </row>
    <row r="77" spans="2:26" ht="12.75" hidden="1" customHeight="1" x14ac:dyDescent="0.25">
      <c r="Z77" s="13"/>
    </row>
    <row r="78" spans="2:26" ht="12" customHeight="1" x14ac:dyDescent="0.25">
      <c r="B78" s="269" t="s">
        <v>38</v>
      </c>
      <c r="C78" s="269"/>
      <c r="D78" s="269"/>
      <c r="E78" s="269"/>
      <c r="F78" s="269"/>
      <c r="G78" s="269"/>
      <c r="H78" s="269"/>
      <c r="J78" s="285">
        <v>3684.31</v>
      </c>
      <c r="K78" s="285"/>
      <c r="M78" s="5">
        <v>1500</v>
      </c>
      <c r="N78" s="285">
        <v>1500</v>
      </c>
      <c r="O78" s="285"/>
      <c r="Q78" s="293">
        <v>19686.740000000002</v>
      </c>
      <c r="R78" s="293"/>
      <c r="S78" s="285">
        <v>0</v>
      </c>
      <c r="T78" s="285"/>
      <c r="U78" s="8">
        <v>15000</v>
      </c>
      <c r="W78" s="41">
        <v>0</v>
      </c>
      <c r="Y78" s="41"/>
      <c r="Z78" s="13"/>
    </row>
    <row r="79" spans="2:26" ht="6" customHeight="1" x14ac:dyDescent="0.25">
      <c r="Z79" s="13"/>
    </row>
    <row r="80" spans="2:26" ht="12.75" hidden="1" customHeight="1" x14ac:dyDescent="0.25">
      <c r="Z80" s="13"/>
    </row>
    <row r="81" spans="2:26" ht="12" customHeight="1" x14ac:dyDescent="0.25">
      <c r="B81" s="269" t="s">
        <v>39</v>
      </c>
      <c r="C81" s="269"/>
      <c r="D81" s="269"/>
      <c r="E81" s="269"/>
      <c r="F81" s="269"/>
      <c r="G81" s="269"/>
      <c r="H81" s="269"/>
      <c r="J81" s="285">
        <v>0</v>
      </c>
      <c r="K81" s="285"/>
      <c r="M81" s="5">
        <v>0</v>
      </c>
      <c r="N81" s="285">
        <v>0</v>
      </c>
      <c r="O81" s="285"/>
      <c r="Q81" s="285">
        <v>0</v>
      </c>
      <c r="R81" s="285"/>
      <c r="S81" s="285">
        <v>0</v>
      </c>
      <c r="T81" s="285"/>
      <c r="U81" s="8">
        <v>0</v>
      </c>
      <c r="W81" s="41">
        <v>0</v>
      </c>
      <c r="Y81" s="41"/>
      <c r="Z81" s="13"/>
    </row>
    <row r="82" spans="2:26" ht="6" customHeight="1" x14ac:dyDescent="0.25">
      <c r="Z82" s="13"/>
    </row>
    <row r="83" spans="2:26" ht="12.75" hidden="1" customHeight="1" x14ac:dyDescent="0.25">
      <c r="Z83" s="13"/>
    </row>
    <row r="84" spans="2:26" ht="12" customHeight="1" x14ac:dyDescent="0.25">
      <c r="B84" s="269" t="s">
        <v>40</v>
      </c>
      <c r="C84" s="269"/>
      <c r="D84" s="269"/>
      <c r="E84" s="269"/>
      <c r="F84" s="269"/>
      <c r="G84" s="269"/>
      <c r="H84" s="269"/>
      <c r="J84" s="293">
        <v>45816.639999999999</v>
      </c>
      <c r="K84" s="293"/>
      <c r="M84" s="5">
        <v>45000</v>
      </c>
      <c r="N84" s="285">
        <v>45000</v>
      </c>
      <c r="O84" s="285"/>
      <c r="Q84" s="285">
        <v>31272.400000000001</v>
      </c>
      <c r="R84" s="285"/>
      <c r="S84" s="285">
        <v>0</v>
      </c>
      <c r="T84" s="285"/>
      <c r="U84" s="17">
        <v>47000</v>
      </c>
      <c r="W84" s="41">
        <v>0</v>
      </c>
      <c r="Y84" s="41"/>
      <c r="Z84" s="13"/>
    </row>
    <row r="85" spans="2:26" ht="6" customHeight="1" x14ac:dyDescent="0.25">
      <c r="Z85" s="13"/>
    </row>
    <row r="86" spans="2:26" ht="12.75" hidden="1" customHeight="1" x14ac:dyDescent="0.25">
      <c r="Z86" s="13"/>
    </row>
    <row r="87" spans="2:26" ht="12" customHeight="1" x14ac:dyDescent="0.25">
      <c r="B87" s="269" t="s">
        <v>41</v>
      </c>
      <c r="C87" s="269"/>
      <c r="D87" s="269"/>
      <c r="E87" s="269"/>
      <c r="F87" s="269"/>
      <c r="G87" s="269"/>
      <c r="H87" s="269"/>
      <c r="J87" s="285">
        <v>286</v>
      </c>
      <c r="K87" s="285"/>
      <c r="M87" s="5">
        <v>500</v>
      </c>
      <c r="N87" s="285">
        <v>500</v>
      </c>
      <c r="O87" s="285"/>
      <c r="Q87" s="285">
        <v>0</v>
      </c>
      <c r="R87" s="285"/>
      <c r="S87" s="285">
        <v>0</v>
      </c>
      <c r="T87" s="285"/>
      <c r="U87" s="8">
        <v>500</v>
      </c>
      <c r="W87" s="41">
        <v>0</v>
      </c>
      <c r="Y87" s="41"/>
      <c r="Z87" s="13"/>
    </row>
    <row r="88" spans="2:26" ht="6" customHeight="1" x14ac:dyDescent="0.25">
      <c r="Z88" s="13"/>
    </row>
    <row r="89" spans="2:26" ht="12.75" hidden="1" customHeight="1" x14ac:dyDescent="0.25">
      <c r="Z89" s="13"/>
    </row>
    <row r="90" spans="2:26" ht="12" customHeight="1" x14ac:dyDescent="0.25">
      <c r="B90" s="269" t="s">
        <v>42</v>
      </c>
      <c r="C90" s="269"/>
      <c r="D90" s="269"/>
      <c r="E90" s="269"/>
      <c r="F90" s="269"/>
      <c r="G90" s="269"/>
      <c r="H90" s="269"/>
      <c r="J90" s="285">
        <v>0</v>
      </c>
      <c r="K90" s="285"/>
      <c r="M90" s="5">
        <v>0</v>
      </c>
      <c r="N90" s="285">
        <v>0</v>
      </c>
      <c r="O90" s="285"/>
      <c r="Q90" s="285">
        <v>0</v>
      </c>
      <c r="R90" s="285"/>
      <c r="S90" s="285">
        <v>0</v>
      </c>
      <c r="T90" s="285"/>
      <c r="U90" s="8">
        <v>0</v>
      </c>
      <c r="W90" s="41">
        <v>0</v>
      </c>
      <c r="Y90" s="41"/>
      <c r="Z90" s="13"/>
    </row>
    <row r="91" spans="2:26" ht="6" customHeight="1" x14ac:dyDescent="0.25">
      <c r="Z91" s="13"/>
    </row>
    <row r="92" spans="2:26" ht="12.75" hidden="1" customHeight="1" x14ac:dyDescent="0.25">
      <c r="Z92" s="13"/>
    </row>
    <row r="93" spans="2:26" ht="12" customHeight="1" x14ac:dyDescent="0.25">
      <c r="B93" s="269" t="s">
        <v>43</v>
      </c>
      <c r="C93" s="269"/>
      <c r="D93" s="269"/>
      <c r="E93" s="269"/>
      <c r="F93" s="269"/>
      <c r="G93" s="269"/>
      <c r="H93" s="269"/>
      <c r="J93" s="285">
        <v>0</v>
      </c>
      <c r="K93" s="285"/>
      <c r="M93" s="5">
        <v>0</v>
      </c>
      <c r="N93" s="285">
        <v>0</v>
      </c>
      <c r="O93" s="285"/>
      <c r="Q93" s="285">
        <v>0</v>
      </c>
      <c r="R93" s="285"/>
      <c r="S93" s="285">
        <v>0</v>
      </c>
      <c r="T93" s="285"/>
      <c r="U93" s="8">
        <v>0</v>
      </c>
      <c r="W93" s="41">
        <v>0</v>
      </c>
      <c r="Y93" s="41"/>
      <c r="Z93" s="13"/>
    </row>
    <row r="94" spans="2:26" ht="6" customHeight="1" x14ac:dyDescent="0.25">
      <c r="Z94" s="13"/>
    </row>
    <row r="95" spans="2:26" ht="12.75" hidden="1" customHeight="1" x14ac:dyDescent="0.25">
      <c r="Z95" s="13"/>
    </row>
    <row r="96" spans="2:26" ht="12" customHeight="1" x14ac:dyDescent="0.25">
      <c r="B96" s="269" t="s">
        <v>44</v>
      </c>
      <c r="C96" s="269"/>
      <c r="D96" s="269"/>
      <c r="E96" s="269"/>
      <c r="F96" s="269"/>
      <c r="G96" s="269"/>
      <c r="H96" s="269"/>
      <c r="J96" s="285">
        <v>1240.82</v>
      </c>
      <c r="K96" s="285"/>
      <c r="M96" s="5">
        <v>0</v>
      </c>
      <c r="N96" s="285">
        <v>0</v>
      </c>
      <c r="O96" s="285"/>
      <c r="Q96" s="285">
        <v>0</v>
      </c>
      <c r="R96" s="285"/>
      <c r="S96" s="285">
        <v>0</v>
      </c>
      <c r="T96" s="285"/>
      <c r="U96" s="8">
        <v>0</v>
      </c>
      <c r="W96" s="41">
        <v>0</v>
      </c>
      <c r="Y96" s="41"/>
      <c r="Z96" s="13"/>
    </row>
    <row r="97" spans="2:26" ht="6" customHeight="1" x14ac:dyDescent="0.25">
      <c r="B97" s="2"/>
      <c r="C97" s="2"/>
      <c r="D97" s="2"/>
      <c r="E97" s="2"/>
      <c r="F97" s="2"/>
      <c r="G97" s="2"/>
      <c r="H97" s="2"/>
      <c r="J97" s="5"/>
      <c r="K97" s="5"/>
      <c r="M97" s="5"/>
      <c r="N97" s="5"/>
      <c r="O97" s="5"/>
      <c r="Q97" s="5"/>
      <c r="R97" s="5"/>
      <c r="S97" s="5"/>
      <c r="T97" s="5"/>
      <c r="U97" s="15"/>
      <c r="W97" s="15"/>
      <c r="Y97" s="15"/>
      <c r="Z97" s="13"/>
    </row>
    <row r="98" spans="2:26" ht="0.6" customHeight="1" x14ac:dyDescent="0.25">
      <c r="B98" s="2"/>
      <c r="C98" s="2"/>
      <c r="D98" s="2"/>
      <c r="E98" s="2"/>
      <c r="F98" s="2"/>
      <c r="G98" s="2"/>
      <c r="H98" s="2"/>
      <c r="J98" s="5"/>
      <c r="K98" s="5"/>
      <c r="M98" s="5"/>
      <c r="N98" s="5"/>
      <c r="O98" s="5"/>
      <c r="Q98" s="5"/>
      <c r="R98" s="5"/>
      <c r="S98" s="5"/>
      <c r="T98" s="5"/>
      <c r="U98" s="15"/>
      <c r="W98" s="15"/>
      <c r="Y98" s="15"/>
      <c r="Z98" s="13"/>
    </row>
    <row r="99" spans="2:26" ht="12" customHeight="1" x14ac:dyDescent="0.25">
      <c r="B99" s="269" t="s">
        <v>371</v>
      </c>
      <c r="C99" s="287"/>
      <c r="D99" s="287"/>
      <c r="E99" s="287"/>
      <c r="F99" s="287"/>
      <c r="G99" s="287"/>
      <c r="H99" s="287"/>
      <c r="J99" s="5"/>
      <c r="K99" s="5">
        <v>1500.5</v>
      </c>
      <c r="L99" s="13"/>
      <c r="M99" s="5">
        <v>0</v>
      </c>
      <c r="N99" s="5"/>
      <c r="O99" s="5">
        <v>0</v>
      </c>
      <c r="P99" s="13"/>
      <c r="Q99" s="285">
        <v>0</v>
      </c>
      <c r="R99" s="306"/>
      <c r="S99" s="5"/>
      <c r="T99" s="5"/>
      <c r="U99" s="8">
        <v>0</v>
      </c>
      <c r="W99" s="41">
        <v>0</v>
      </c>
      <c r="Y99" s="41" t="s">
        <v>260</v>
      </c>
      <c r="Z99" s="13"/>
    </row>
    <row r="100" spans="2:26" ht="6" customHeight="1" x14ac:dyDescent="0.25">
      <c r="Z100" s="13"/>
    </row>
    <row r="101" spans="2:26" ht="12.75" hidden="1" customHeight="1" x14ac:dyDescent="0.25">
      <c r="Z101" s="13"/>
    </row>
    <row r="102" spans="2:26" ht="12" customHeight="1" x14ac:dyDescent="0.25">
      <c r="B102" s="269" t="s">
        <v>45</v>
      </c>
      <c r="C102" s="269"/>
      <c r="D102" s="269"/>
      <c r="E102" s="269"/>
      <c r="F102" s="269"/>
      <c r="G102" s="269"/>
      <c r="H102" s="269"/>
      <c r="J102" s="285">
        <v>325894.69</v>
      </c>
      <c r="K102" s="285"/>
      <c r="M102" s="5">
        <v>0</v>
      </c>
      <c r="N102" s="285">
        <v>0</v>
      </c>
      <c r="O102" s="285"/>
      <c r="Q102" s="289">
        <v>0</v>
      </c>
      <c r="R102" s="289"/>
      <c r="S102" s="285">
        <v>0</v>
      </c>
      <c r="T102" s="285"/>
      <c r="U102" s="8">
        <v>0</v>
      </c>
      <c r="W102" s="41">
        <v>0</v>
      </c>
      <c r="Y102" s="41"/>
      <c r="Z102" s="155" t="s">
        <v>250</v>
      </c>
    </row>
    <row r="103" spans="2:26" ht="6" customHeight="1" x14ac:dyDescent="0.25">
      <c r="Z103" s="13"/>
    </row>
    <row r="104" spans="2:26" ht="2.25" customHeight="1" x14ac:dyDescent="0.25">
      <c r="Z104" s="13"/>
    </row>
    <row r="105" spans="2:26" ht="10.5" customHeight="1" x14ac:dyDescent="0.25">
      <c r="E105" s="269" t="s">
        <v>21</v>
      </c>
      <c r="F105" s="269"/>
      <c r="G105" s="269"/>
      <c r="H105" s="269"/>
      <c r="I105" s="269"/>
      <c r="J105" s="294">
        <v>978548.94</v>
      </c>
      <c r="K105" s="294"/>
      <c r="M105" s="6">
        <v>625623</v>
      </c>
      <c r="N105" s="294">
        <v>625623</v>
      </c>
      <c r="O105" s="294"/>
      <c r="Q105" s="295">
        <f>SUM(Q21:R102)</f>
        <v>413048.41000000003</v>
      </c>
      <c r="R105" s="295"/>
      <c r="S105" s="295">
        <v>0</v>
      </c>
      <c r="T105" s="295"/>
      <c r="U105" s="23">
        <f>SUM(U21:U102)</f>
        <v>680046</v>
      </c>
      <c r="V105" s="23"/>
      <c r="W105" s="23">
        <f>SUM(W21:W102)</f>
        <v>0</v>
      </c>
      <c r="X105" s="23"/>
      <c r="Y105" s="23">
        <f>SUM(Y21:Y102)</f>
        <v>0</v>
      </c>
      <c r="Z105" s="13"/>
    </row>
    <row r="106" spans="2:26" ht="7.5" customHeight="1" x14ac:dyDescent="0.25">
      <c r="Z106" s="13"/>
    </row>
    <row r="107" spans="2:26" ht="2.25" customHeight="1" x14ac:dyDescent="0.25">
      <c r="Z107" s="13"/>
    </row>
    <row r="108" spans="2:26" ht="10.5" customHeight="1" x14ac:dyDescent="0.25">
      <c r="E108" s="118" t="s">
        <v>46</v>
      </c>
      <c r="F108" s="2"/>
      <c r="G108" s="2"/>
      <c r="H108" s="2"/>
      <c r="I108" s="2"/>
      <c r="J108" s="270">
        <v>978548.94</v>
      </c>
      <c r="K108" s="270"/>
      <c r="M108" s="143">
        <v>625623</v>
      </c>
      <c r="O108" s="143">
        <v>625623</v>
      </c>
      <c r="Q108" s="297">
        <f>Q105</f>
        <v>413048.41000000003</v>
      </c>
      <c r="R108" s="297"/>
      <c r="S108" s="295">
        <v>0</v>
      </c>
      <c r="T108" s="295"/>
      <c r="U108" s="144">
        <f>SUM(U105)</f>
        <v>680046</v>
      </c>
      <c r="V108" s="23"/>
      <c r="W108" s="144">
        <f>SUM(W105)</f>
        <v>0</v>
      </c>
      <c r="X108" s="23"/>
      <c r="Y108" s="144">
        <f>SUM(Y105)</f>
        <v>0</v>
      </c>
      <c r="Z108" s="13"/>
    </row>
    <row r="109" spans="2:26" ht="10.5" customHeight="1" x14ac:dyDescent="0.25">
      <c r="E109" s="2"/>
      <c r="F109" s="2"/>
      <c r="G109" s="2"/>
      <c r="H109" s="2"/>
      <c r="I109" s="2"/>
      <c r="J109" s="5"/>
      <c r="K109" s="5"/>
      <c r="M109" s="5"/>
      <c r="N109" s="5"/>
      <c r="O109" s="5"/>
      <c r="Q109" s="25"/>
      <c r="R109" s="25"/>
      <c r="S109" s="25"/>
      <c r="T109" s="25"/>
      <c r="U109" s="25"/>
      <c r="V109" s="25"/>
      <c r="W109" s="25"/>
      <c r="X109" s="25"/>
      <c r="Y109" s="25"/>
      <c r="Z109" s="13"/>
    </row>
    <row r="110" spans="2:26" ht="13.8" customHeight="1" x14ac:dyDescent="0.25">
      <c r="E110" s="2"/>
      <c r="F110" s="33"/>
      <c r="G110" s="2"/>
      <c r="H110" s="2"/>
      <c r="I110" s="2"/>
      <c r="J110" s="5"/>
      <c r="K110" s="5"/>
      <c r="M110" s="5"/>
      <c r="N110" s="5"/>
      <c r="O110" s="5"/>
      <c r="Q110" s="25"/>
      <c r="R110" s="25"/>
      <c r="S110" s="25"/>
      <c r="T110" s="25"/>
      <c r="U110" s="25"/>
      <c r="V110" s="25"/>
      <c r="W110" s="25"/>
      <c r="X110" s="25"/>
      <c r="Y110" s="25"/>
      <c r="Z110" s="13"/>
    </row>
    <row r="111" spans="2:26" ht="12" customHeight="1" x14ac:dyDescent="0.25">
      <c r="E111" s="2"/>
      <c r="F111" s="33"/>
      <c r="G111" s="2"/>
      <c r="H111" s="2"/>
      <c r="I111" s="2"/>
      <c r="J111" s="5"/>
      <c r="K111" s="5"/>
      <c r="M111" s="5"/>
      <c r="N111" s="5"/>
      <c r="O111" s="5"/>
      <c r="Q111" s="25"/>
      <c r="R111" s="25"/>
      <c r="S111" s="25"/>
      <c r="T111" s="25"/>
      <c r="U111" s="25"/>
      <c r="V111" s="25"/>
      <c r="W111" s="25"/>
      <c r="X111" s="25"/>
      <c r="Y111" s="25"/>
      <c r="Z111" s="13"/>
    </row>
    <row r="112" spans="2:26" ht="30" customHeight="1" x14ac:dyDescent="0.25">
      <c r="E112" s="2"/>
      <c r="F112" s="302"/>
      <c r="G112" s="303"/>
      <c r="H112" s="303"/>
      <c r="I112" s="303"/>
      <c r="J112" s="303"/>
      <c r="K112" s="303"/>
      <c r="L112" s="303"/>
      <c r="M112" s="303"/>
      <c r="N112" s="303"/>
      <c r="O112" s="303"/>
      <c r="P112" s="303"/>
      <c r="Q112" s="303"/>
      <c r="R112" s="303"/>
      <c r="S112" s="303"/>
      <c r="T112" s="303"/>
      <c r="U112" s="303"/>
      <c r="V112" s="303"/>
      <c r="W112" s="303"/>
      <c r="X112" s="303"/>
      <c r="Y112" s="303"/>
      <c r="Z112" s="13"/>
    </row>
    <row r="113" spans="2:26" ht="10.5" customHeight="1" x14ac:dyDescent="0.25">
      <c r="E113" s="2"/>
      <c r="F113" s="2"/>
      <c r="G113" s="2"/>
      <c r="H113" s="2"/>
      <c r="I113" s="2"/>
      <c r="J113" s="5"/>
      <c r="K113" s="5"/>
      <c r="M113" s="5"/>
      <c r="N113" s="5"/>
      <c r="O113" s="5"/>
      <c r="Q113" s="25"/>
      <c r="R113" s="25"/>
      <c r="S113" s="25"/>
      <c r="T113" s="25"/>
      <c r="U113" s="25"/>
      <c r="V113" s="25"/>
      <c r="W113" s="25"/>
      <c r="X113" s="25"/>
      <c r="Y113" s="25"/>
      <c r="Z113" s="13"/>
    </row>
    <row r="114" spans="2:26" ht="10.5" customHeight="1" x14ac:dyDescent="0.25">
      <c r="E114" s="2"/>
      <c r="F114" s="2"/>
      <c r="G114" s="2"/>
      <c r="H114" s="2"/>
      <c r="I114" s="2"/>
      <c r="J114" s="5"/>
      <c r="K114" s="5"/>
      <c r="M114" s="5"/>
      <c r="N114" s="5"/>
      <c r="O114" s="5"/>
      <c r="Q114" s="25"/>
      <c r="R114" s="25"/>
      <c r="S114" s="25"/>
      <c r="T114" s="25"/>
      <c r="U114" s="25"/>
      <c r="V114" s="25"/>
      <c r="W114" s="25"/>
      <c r="X114" s="25"/>
      <c r="Y114" s="25"/>
      <c r="Z114" s="13"/>
    </row>
    <row r="115" spans="2:26" ht="21.75" customHeight="1" x14ac:dyDescent="0.25">
      <c r="Z115" s="13"/>
    </row>
    <row r="116" spans="2:26" ht="12.75" hidden="1" customHeight="1" x14ac:dyDescent="0.25">
      <c r="Z116" s="13"/>
    </row>
    <row r="117" spans="2:26" ht="12" customHeight="1" x14ac:dyDescent="0.25">
      <c r="D117" s="269" t="s">
        <v>47</v>
      </c>
      <c r="E117" s="269"/>
      <c r="F117" s="269"/>
      <c r="G117" s="269"/>
      <c r="H117" s="269"/>
      <c r="I117" s="269"/>
      <c r="Z117" s="13"/>
    </row>
    <row r="118" spans="2:26" ht="12.75" hidden="1" customHeight="1" x14ac:dyDescent="0.25">
      <c r="Z118" s="13"/>
    </row>
    <row r="119" spans="2:26" ht="12" customHeight="1" x14ac:dyDescent="0.25">
      <c r="E119" s="296" t="s">
        <v>48</v>
      </c>
      <c r="F119" s="296"/>
      <c r="G119" s="296"/>
      <c r="H119" s="296"/>
      <c r="I119" s="296"/>
      <c r="Z119" s="13"/>
    </row>
    <row r="120" spans="2:26" ht="12.75" hidden="1" customHeight="1" x14ac:dyDescent="0.25">
      <c r="Z120" s="13"/>
    </row>
    <row r="121" spans="2:26" ht="12" customHeight="1" x14ac:dyDescent="0.25">
      <c r="B121" s="269" t="s">
        <v>49</v>
      </c>
      <c r="C121" s="269"/>
      <c r="D121" s="269"/>
      <c r="E121" s="269"/>
      <c r="F121" s="269"/>
      <c r="G121" s="269"/>
      <c r="H121" s="269"/>
      <c r="J121" s="285">
        <v>11000</v>
      </c>
      <c r="K121" s="285"/>
      <c r="M121" s="5">
        <v>10000</v>
      </c>
      <c r="N121" s="285">
        <v>10000</v>
      </c>
      <c r="O121" s="285"/>
      <c r="Q121" s="285">
        <v>9020</v>
      </c>
      <c r="R121" s="285"/>
      <c r="S121" s="285">
        <v>0</v>
      </c>
      <c r="T121" s="285"/>
      <c r="U121" s="8">
        <v>8000</v>
      </c>
      <c r="W121" s="41"/>
      <c r="Y121" s="41"/>
      <c r="Z121" s="155" t="s">
        <v>251</v>
      </c>
    </row>
    <row r="122" spans="2:26" ht="6" customHeight="1" x14ac:dyDescent="0.25">
      <c r="Z122" s="13"/>
    </row>
    <row r="123" spans="2:26" ht="12.75" hidden="1" customHeight="1" x14ac:dyDescent="0.25">
      <c r="Z123" s="13"/>
    </row>
    <row r="124" spans="2:26" ht="12" customHeight="1" x14ac:dyDescent="0.25">
      <c r="B124" s="269" t="s">
        <v>50</v>
      </c>
      <c r="C124" s="269"/>
      <c r="D124" s="269"/>
      <c r="E124" s="269"/>
      <c r="F124" s="269"/>
      <c r="G124" s="269"/>
      <c r="H124" s="269"/>
      <c r="J124" s="285">
        <v>7171.25</v>
      </c>
      <c r="K124" s="285"/>
      <c r="M124" s="5">
        <v>6000</v>
      </c>
      <c r="N124" s="285">
        <v>6000</v>
      </c>
      <c r="O124" s="285"/>
      <c r="Q124" s="290">
        <v>2201.29</v>
      </c>
      <c r="R124" s="290"/>
      <c r="S124" s="285">
        <v>0</v>
      </c>
      <c r="T124" s="285"/>
      <c r="U124" s="17">
        <v>5000</v>
      </c>
      <c r="W124" s="41"/>
      <c r="Y124" s="41"/>
      <c r="Z124" s="155" t="s">
        <v>252</v>
      </c>
    </row>
    <row r="125" spans="2:26" ht="6" customHeight="1" x14ac:dyDescent="0.25">
      <c r="Z125" s="13"/>
    </row>
    <row r="126" spans="2:26" ht="12.75" hidden="1" customHeight="1" x14ac:dyDescent="0.25">
      <c r="Z126" s="13"/>
    </row>
    <row r="127" spans="2:26" ht="12" customHeight="1" x14ac:dyDescent="0.25">
      <c r="B127" s="269" t="s">
        <v>51</v>
      </c>
      <c r="C127" s="269"/>
      <c r="D127" s="269"/>
      <c r="E127" s="269"/>
      <c r="F127" s="269"/>
      <c r="G127" s="269"/>
      <c r="H127" s="269"/>
      <c r="J127" s="285">
        <v>1253.72</v>
      </c>
      <c r="K127" s="285"/>
      <c r="M127" s="5">
        <v>781</v>
      </c>
      <c r="N127" s="285">
        <v>1932</v>
      </c>
      <c r="O127" s="285"/>
      <c r="Q127" s="285">
        <v>695.71</v>
      </c>
      <c r="R127" s="285"/>
      <c r="S127" s="285">
        <v>0</v>
      </c>
      <c r="T127" s="285"/>
      <c r="U127" s="26">
        <f>SUM( U121,U124)*0.062</f>
        <v>806</v>
      </c>
      <c r="V127" s="27"/>
      <c r="W127" s="26">
        <f>SUM( W121,W124)*0.062</f>
        <v>0</v>
      </c>
      <c r="X127" s="27"/>
      <c r="Y127" s="26">
        <f>SUM( Y121,Y124)*0.062</f>
        <v>0</v>
      </c>
      <c r="Z127" s="13"/>
    </row>
    <row r="128" spans="2:26" ht="6" customHeight="1" x14ac:dyDescent="0.25">
      <c r="U128" s="27"/>
      <c r="V128" s="27"/>
      <c r="W128" s="27"/>
      <c r="X128" s="27"/>
      <c r="Y128" s="27"/>
      <c r="Z128" s="13"/>
    </row>
    <row r="129" spans="2:26" ht="12.75" hidden="1" customHeight="1" x14ac:dyDescent="0.25">
      <c r="U129" s="27"/>
      <c r="V129" s="27"/>
      <c r="W129" s="27"/>
      <c r="X129" s="27"/>
      <c r="Y129" s="27"/>
      <c r="Z129" s="13"/>
    </row>
    <row r="130" spans="2:26" ht="12" customHeight="1" x14ac:dyDescent="0.25">
      <c r="B130" s="269" t="s">
        <v>52</v>
      </c>
      <c r="C130" s="269"/>
      <c r="D130" s="269"/>
      <c r="E130" s="269"/>
      <c r="F130" s="269"/>
      <c r="G130" s="269"/>
      <c r="H130" s="269"/>
      <c r="J130" s="285">
        <v>293.27999999999997</v>
      </c>
      <c r="K130" s="285"/>
      <c r="M130" s="5">
        <v>183</v>
      </c>
      <c r="N130" s="285">
        <v>183</v>
      </c>
      <c r="O130" s="285"/>
      <c r="Q130" s="285">
        <v>162.71</v>
      </c>
      <c r="R130" s="285"/>
      <c r="S130" s="285">
        <v>0</v>
      </c>
      <c r="T130" s="285"/>
      <c r="U130" s="26">
        <f>SUM(U121,U124)*0.0145</f>
        <v>188.5</v>
      </c>
      <c r="V130" s="27"/>
      <c r="W130" s="26">
        <f>SUM(W121,W124)*0.0145</f>
        <v>0</v>
      </c>
      <c r="X130" s="27"/>
      <c r="Y130" s="26">
        <f>SUM(Y121,Y124)*0.0145</f>
        <v>0</v>
      </c>
      <c r="Z130" s="13"/>
    </row>
    <row r="131" spans="2:26" ht="6" customHeight="1" x14ac:dyDescent="0.25">
      <c r="Z131" s="13"/>
    </row>
    <row r="132" spans="2:26" ht="12.75" hidden="1" customHeight="1" x14ac:dyDescent="0.25">
      <c r="Z132" s="13"/>
    </row>
    <row r="133" spans="2:26" ht="12" customHeight="1" x14ac:dyDescent="0.25">
      <c r="B133" s="269" t="s">
        <v>53</v>
      </c>
      <c r="C133" s="269"/>
      <c r="D133" s="269"/>
      <c r="E133" s="269"/>
      <c r="F133" s="269"/>
      <c r="G133" s="269"/>
      <c r="H133" s="269"/>
      <c r="J133" s="285">
        <v>2157.06</v>
      </c>
      <c r="K133" s="285"/>
      <c r="M133" s="5">
        <v>2700</v>
      </c>
      <c r="N133" s="285">
        <v>2700</v>
      </c>
      <c r="O133" s="285"/>
      <c r="Q133" s="285">
        <v>3379.05</v>
      </c>
      <c r="R133" s="285"/>
      <c r="S133" s="285">
        <v>0</v>
      </c>
      <c r="T133" s="285"/>
      <c r="U133" s="8">
        <v>4000</v>
      </c>
      <c r="W133" s="41"/>
      <c r="Y133" s="41"/>
      <c r="Z133" s="155" t="s">
        <v>254</v>
      </c>
    </row>
    <row r="134" spans="2:26" ht="6" customHeight="1" x14ac:dyDescent="0.25">
      <c r="Z134" s="13"/>
    </row>
    <row r="135" spans="2:26" ht="12.75" hidden="1" customHeight="1" x14ac:dyDescent="0.25">
      <c r="Z135" s="13"/>
    </row>
    <row r="136" spans="2:26" ht="12" customHeight="1" x14ac:dyDescent="0.25">
      <c r="B136" s="269" t="s">
        <v>54</v>
      </c>
      <c r="C136" s="269"/>
      <c r="D136" s="269"/>
      <c r="E136" s="269"/>
      <c r="F136" s="269"/>
      <c r="G136" s="269"/>
      <c r="H136" s="269"/>
      <c r="J136" s="285">
        <v>1093.75</v>
      </c>
      <c r="K136" s="285"/>
      <c r="M136" s="5">
        <v>1000</v>
      </c>
      <c r="N136" s="285">
        <v>1000</v>
      </c>
      <c r="O136" s="285"/>
      <c r="Q136" s="285">
        <v>539.42999999999995</v>
      </c>
      <c r="R136" s="285"/>
      <c r="S136" s="285">
        <v>0</v>
      </c>
      <c r="T136" s="285"/>
      <c r="U136" s="8">
        <v>1000</v>
      </c>
      <c r="W136" s="41"/>
      <c r="Y136" s="41"/>
      <c r="Z136" s="13"/>
    </row>
    <row r="137" spans="2:26" ht="6" customHeight="1" x14ac:dyDescent="0.25">
      <c r="Z137" s="13"/>
    </row>
    <row r="138" spans="2:26" ht="12.75" hidden="1" customHeight="1" x14ac:dyDescent="0.25">
      <c r="Z138" s="13"/>
    </row>
    <row r="139" spans="2:26" ht="12" customHeight="1" x14ac:dyDescent="0.25">
      <c r="B139" s="269" t="s">
        <v>55</v>
      </c>
      <c r="C139" s="269"/>
      <c r="D139" s="269"/>
      <c r="E139" s="269"/>
      <c r="F139" s="269"/>
      <c r="G139" s="269"/>
      <c r="H139" s="269"/>
      <c r="J139" s="285">
        <v>12987.33</v>
      </c>
      <c r="K139" s="285"/>
      <c r="M139" s="5">
        <v>11000</v>
      </c>
      <c r="N139" s="285">
        <v>11000</v>
      </c>
      <c r="O139" s="285"/>
      <c r="Q139" s="285">
        <v>7339</v>
      </c>
      <c r="R139" s="285"/>
      <c r="S139" s="285">
        <v>0</v>
      </c>
      <c r="T139" s="285"/>
      <c r="U139" s="8">
        <v>11000</v>
      </c>
      <c r="W139" s="41"/>
      <c r="Y139" s="41"/>
      <c r="Z139" s="13"/>
    </row>
    <row r="140" spans="2:26" ht="6" customHeight="1" x14ac:dyDescent="0.25">
      <c r="Z140" s="13"/>
    </row>
    <row r="141" spans="2:26" ht="12.75" hidden="1" customHeight="1" x14ac:dyDescent="0.25">
      <c r="Z141" s="13"/>
    </row>
    <row r="142" spans="2:26" ht="12" customHeight="1" x14ac:dyDescent="0.25">
      <c r="B142" s="269" t="s">
        <v>56</v>
      </c>
      <c r="C142" s="269"/>
      <c r="D142" s="269"/>
      <c r="E142" s="269"/>
      <c r="F142" s="269"/>
      <c r="G142" s="269"/>
      <c r="H142" s="269"/>
      <c r="J142" s="285">
        <v>1200</v>
      </c>
      <c r="K142" s="285"/>
      <c r="M142" s="5">
        <v>9000</v>
      </c>
      <c r="N142" s="285">
        <v>9000</v>
      </c>
      <c r="O142" s="285"/>
      <c r="Q142" s="285">
        <v>450</v>
      </c>
      <c r="R142" s="285"/>
      <c r="S142" s="285">
        <v>0</v>
      </c>
      <c r="T142" s="285"/>
      <c r="U142" s="127">
        <v>450</v>
      </c>
      <c r="W142" s="41"/>
      <c r="Y142" s="41"/>
      <c r="Z142" s="13"/>
    </row>
    <row r="143" spans="2:26" ht="6" customHeight="1" x14ac:dyDescent="0.25">
      <c r="Z143" s="13"/>
    </row>
    <row r="144" spans="2:26" ht="12" customHeight="1" x14ac:dyDescent="0.25">
      <c r="C144" s="269" t="s">
        <v>19</v>
      </c>
      <c r="D144" s="269"/>
      <c r="E144" s="269"/>
      <c r="F144" s="269"/>
      <c r="G144" s="269"/>
      <c r="H144" s="269"/>
      <c r="I144" s="269"/>
      <c r="Z144" s="13"/>
    </row>
    <row r="145" spans="2:26" ht="12.75" hidden="1" customHeight="1" x14ac:dyDescent="0.25">
      <c r="Z145" s="13"/>
    </row>
    <row r="146" spans="2:26" ht="12" customHeight="1" x14ac:dyDescent="0.25">
      <c r="D146" s="269" t="s">
        <v>47</v>
      </c>
      <c r="E146" s="269"/>
      <c r="F146" s="269"/>
      <c r="G146" s="269"/>
      <c r="H146" s="269"/>
      <c r="I146" s="269"/>
      <c r="Z146" s="13"/>
    </row>
    <row r="147" spans="2:26" ht="12.75" hidden="1" customHeight="1" x14ac:dyDescent="0.25">
      <c r="Z147" s="13"/>
    </row>
    <row r="148" spans="2:26" ht="12" customHeight="1" x14ac:dyDescent="0.25">
      <c r="E148" s="269" t="s">
        <v>48</v>
      </c>
      <c r="F148" s="269"/>
      <c r="G148" s="269"/>
      <c r="H148" s="269"/>
      <c r="I148" s="269"/>
      <c r="Z148" s="13"/>
    </row>
    <row r="149" spans="2:26" ht="12.75" hidden="1" customHeight="1" x14ac:dyDescent="0.25">
      <c r="Z149" s="13"/>
    </row>
    <row r="150" spans="2:26" ht="12" customHeight="1" x14ac:dyDescent="0.25">
      <c r="B150" s="269" t="s">
        <v>57</v>
      </c>
      <c r="C150" s="269"/>
      <c r="D150" s="269"/>
      <c r="E150" s="269"/>
      <c r="F150" s="269"/>
      <c r="G150" s="269"/>
      <c r="H150" s="269"/>
      <c r="J150" s="285">
        <v>8042.5</v>
      </c>
      <c r="K150" s="285"/>
      <c r="M150" s="5">
        <v>14000</v>
      </c>
      <c r="N150" s="285">
        <v>14000</v>
      </c>
      <c r="O150" s="285"/>
      <c r="Q150" s="285">
        <v>12000</v>
      </c>
      <c r="R150" s="285"/>
      <c r="S150" s="285">
        <v>0</v>
      </c>
      <c r="T150" s="285"/>
      <c r="U150" s="8">
        <v>14000</v>
      </c>
      <c r="W150" s="41"/>
      <c r="Y150" s="41"/>
      <c r="Z150" s="13"/>
    </row>
    <row r="151" spans="2:26" ht="6" customHeight="1" x14ac:dyDescent="0.25">
      <c r="Z151" s="13"/>
    </row>
    <row r="152" spans="2:26" ht="12.75" hidden="1" customHeight="1" x14ac:dyDescent="0.25">
      <c r="Z152" s="13"/>
    </row>
    <row r="153" spans="2:26" ht="12" customHeight="1" x14ac:dyDescent="0.25">
      <c r="B153" s="269" t="s">
        <v>58</v>
      </c>
      <c r="C153" s="269"/>
      <c r="D153" s="269"/>
      <c r="E153" s="269"/>
      <c r="F153" s="269"/>
      <c r="G153" s="269"/>
      <c r="H153" s="269"/>
      <c r="J153" s="285">
        <v>3378.5</v>
      </c>
      <c r="K153" s="285"/>
      <c r="M153" s="5">
        <v>5000</v>
      </c>
      <c r="N153" s="285">
        <v>5000</v>
      </c>
      <c r="O153" s="285"/>
      <c r="Q153" s="285">
        <v>2678.98</v>
      </c>
      <c r="R153" s="285"/>
      <c r="S153" s="285">
        <v>0</v>
      </c>
      <c r="T153" s="285"/>
      <c r="U153" s="26">
        <f>SUM(U121,U124,U228,U261,U344,U347,U385,U388,U425,U428,U469,U521,U553,U556,U651,U654)*0.1</f>
        <v>18426.3</v>
      </c>
      <c r="W153" s="26">
        <f>SUM(W121,W124)*0.1</f>
        <v>0</v>
      </c>
      <c r="Y153" s="26">
        <f>SUM(Y121,Y124)*0.1</f>
        <v>0</v>
      </c>
      <c r="Z153" s="155" t="s">
        <v>255</v>
      </c>
    </row>
    <row r="154" spans="2:26" ht="6" customHeight="1" x14ac:dyDescent="0.25">
      <c r="Z154" s="13"/>
    </row>
    <row r="155" spans="2:26" ht="12.75" hidden="1" customHeight="1" x14ac:dyDescent="0.25">
      <c r="Z155" s="13"/>
    </row>
    <row r="156" spans="2:26" ht="12" customHeight="1" x14ac:dyDescent="0.25">
      <c r="B156" s="269" t="s">
        <v>59</v>
      </c>
      <c r="C156" s="269"/>
      <c r="D156" s="269"/>
      <c r="E156" s="269"/>
      <c r="F156" s="269"/>
      <c r="G156" s="269"/>
      <c r="H156" s="269"/>
      <c r="J156" s="285">
        <v>4156.37</v>
      </c>
      <c r="K156" s="285"/>
      <c r="M156" s="5">
        <v>4500</v>
      </c>
      <c r="N156" s="285">
        <v>4500</v>
      </c>
      <c r="O156" s="285"/>
      <c r="Q156" s="290">
        <v>4289.6400000000003</v>
      </c>
      <c r="R156" s="290"/>
      <c r="S156" s="285">
        <v>0</v>
      </c>
      <c r="T156" s="285"/>
      <c r="U156" s="8">
        <v>4500</v>
      </c>
      <c r="W156" s="41"/>
      <c r="Y156" s="41"/>
      <c r="Z156" s="13"/>
    </row>
    <row r="157" spans="2:26" ht="6" customHeight="1" x14ac:dyDescent="0.25">
      <c r="Z157" s="13"/>
    </row>
    <row r="158" spans="2:26" ht="12.75" hidden="1" customHeight="1" x14ac:dyDescent="0.25">
      <c r="Z158" s="13"/>
    </row>
    <row r="159" spans="2:26" ht="6" customHeight="1" x14ac:dyDescent="0.25">
      <c r="Z159" s="13"/>
    </row>
    <row r="160" spans="2:26" ht="12.75" customHeight="1" x14ac:dyDescent="0.25">
      <c r="B160" s="269" t="s">
        <v>436</v>
      </c>
      <c r="C160" s="269"/>
      <c r="D160" s="269"/>
      <c r="E160" s="269"/>
      <c r="F160" s="269"/>
      <c r="G160" s="269"/>
      <c r="H160" s="269"/>
      <c r="K160" s="5">
        <v>0</v>
      </c>
      <c r="L160" s="5"/>
      <c r="M160" s="5">
        <v>720</v>
      </c>
      <c r="O160" s="285">
        <v>720</v>
      </c>
      <c r="P160" s="285"/>
      <c r="Q160" s="290">
        <v>0</v>
      </c>
      <c r="R160" s="290"/>
      <c r="S160" s="285">
        <v>0</v>
      </c>
      <c r="T160" s="285"/>
      <c r="U160" s="8"/>
      <c r="W160" s="41"/>
      <c r="Y160" s="41"/>
      <c r="Z160" s="13"/>
    </row>
    <row r="161" spans="2:26" ht="12.75" customHeight="1" x14ac:dyDescent="0.25">
      <c r="Z161" s="13"/>
    </row>
    <row r="162" spans="2:26" ht="12" customHeight="1" x14ac:dyDescent="0.25">
      <c r="B162" s="269" t="s">
        <v>60</v>
      </c>
      <c r="C162" s="269"/>
      <c r="D162" s="269"/>
      <c r="E162" s="269"/>
      <c r="F162" s="269"/>
      <c r="G162" s="269"/>
      <c r="H162" s="269"/>
      <c r="J162" s="285">
        <v>1000</v>
      </c>
      <c r="K162" s="285"/>
      <c r="M162" s="5">
        <v>1000</v>
      </c>
      <c r="N162" s="285">
        <v>1000</v>
      </c>
      <c r="O162" s="285"/>
      <c r="Q162" s="290">
        <v>0</v>
      </c>
      <c r="R162" s="290"/>
      <c r="S162" s="285">
        <v>0</v>
      </c>
      <c r="T162" s="285"/>
      <c r="U162" s="8">
        <v>0</v>
      </c>
      <c r="W162" s="41"/>
      <c r="Y162" s="41"/>
      <c r="Z162" s="13"/>
    </row>
    <row r="163" spans="2:26" ht="6" customHeight="1" x14ac:dyDescent="0.25">
      <c r="Z163" s="13"/>
    </row>
    <row r="164" spans="2:26" ht="12.75" hidden="1" customHeight="1" x14ac:dyDescent="0.25">
      <c r="Z164" s="13"/>
    </row>
    <row r="165" spans="2:26" ht="12" customHeight="1" x14ac:dyDescent="0.25">
      <c r="B165" s="269" t="s">
        <v>61</v>
      </c>
      <c r="C165" s="269"/>
      <c r="D165" s="269"/>
      <c r="E165" s="269"/>
      <c r="F165" s="269"/>
      <c r="G165" s="269"/>
      <c r="H165" s="269"/>
      <c r="J165" s="285">
        <v>0</v>
      </c>
      <c r="K165" s="285"/>
      <c r="M165" s="5">
        <v>0</v>
      </c>
      <c r="N165" s="285">
        <v>0</v>
      </c>
      <c r="O165" s="285"/>
      <c r="Q165" s="285">
        <v>0</v>
      </c>
      <c r="R165" s="285"/>
      <c r="S165" s="285">
        <v>0</v>
      </c>
      <c r="T165" s="285"/>
      <c r="U165" s="8">
        <v>0</v>
      </c>
      <c r="W165" s="41"/>
      <c r="Y165" s="41"/>
      <c r="Z165" s="13"/>
    </row>
    <row r="166" spans="2:26" ht="6" customHeight="1" x14ac:dyDescent="0.25">
      <c r="Z166" s="13"/>
    </row>
    <row r="167" spans="2:26" ht="12.75" hidden="1" customHeight="1" x14ac:dyDescent="0.25">
      <c r="Z167" s="13"/>
    </row>
    <row r="168" spans="2:26" ht="12" customHeight="1" x14ac:dyDescent="0.25">
      <c r="B168" s="269" t="s">
        <v>62</v>
      </c>
      <c r="C168" s="269"/>
      <c r="D168" s="269"/>
      <c r="E168" s="269"/>
      <c r="F168" s="269"/>
      <c r="G168" s="269"/>
      <c r="H168" s="269"/>
      <c r="J168" s="285">
        <v>0</v>
      </c>
      <c r="K168" s="285"/>
      <c r="M168" s="5">
        <v>0</v>
      </c>
      <c r="N168" s="285">
        <v>0</v>
      </c>
      <c r="O168" s="285"/>
      <c r="Q168" s="289">
        <v>0</v>
      </c>
      <c r="R168" s="289"/>
      <c r="S168" s="285">
        <v>0</v>
      </c>
      <c r="T168" s="285"/>
      <c r="U168" s="8">
        <v>0</v>
      </c>
      <c r="W168" s="41"/>
      <c r="Y168" s="41"/>
      <c r="Z168" s="13"/>
    </row>
    <row r="169" spans="2:26" ht="6" customHeight="1" x14ac:dyDescent="0.25">
      <c r="Z169" s="13"/>
    </row>
    <row r="170" spans="2:26" ht="12.75" hidden="1" customHeight="1" x14ac:dyDescent="0.25">
      <c r="Z170" s="13"/>
    </row>
    <row r="171" spans="2:26" ht="12" customHeight="1" x14ac:dyDescent="0.25">
      <c r="B171" s="269" t="s">
        <v>63</v>
      </c>
      <c r="C171" s="269"/>
      <c r="D171" s="269"/>
      <c r="E171" s="269"/>
      <c r="F171" s="269"/>
      <c r="G171" s="269"/>
      <c r="H171" s="269"/>
      <c r="J171" s="285">
        <v>0</v>
      </c>
      <c r="K171" s="285"/>
      <c r="M171" s="5">
        <v>100</v>
      </c>
      <c r="N171" s="285">
        <v>100</v>
      </c>
      <c r="O171" s="285"/>
      <c r="Q171" s="285">
        <v>0</v>
      </c>
      <c r="R171" s="285"/>
      <c r="S171" s="285">
        <v>0</v>
      </c>
      <c r="T171" s="285"/>
      <c r="U171" s="8">
        <v>100</v>
      </c>
      <c r="W171" s="41"/>
      <c r="Y171" s="41"/>
      <c r="Z171" s="13"/>
    </row>
    <row r="172" spans="2:26" ht="6" customHeight="1" x14ac:dyDescent="0.25">
      <c r="Z172" s="13"/>
    </row>
    <row r="173" spans="2:26" ht="12.75" hidden="1" customHeight="1" x14ac:dyDescent="0.25">
      <c r="Z173" s="13"/>
    </row>
    <row r="174" spans="2:26" ht="12" customHeight="1" x14ac:dyDescent="0.25">
      <c r="B174" s="269" t="s">
        <v>64</v>
      </c>
      <c r="C174" s="269"/>
      <c r="D174" s="269"/>
      <c r="E174" s="269"/>
      <c r="F174" s="269"/>
      <c r="G174" s="269"/>
      <c r="H174" s="269"/>
      <c r="J174" s="285">
        <v>0</v>
      </c>
      <c r="K174" s="285"/>
      <c r="M174" s="5">
        <v>200</v>
      </c>
      <c r="N174" s="285">
        <v>200</v>
      </c>
      <c r="O174" s="285"/>
      <c r="Q174" s="285">
        <v>0</v>
      </c>
      <c r="R174" s="285"/>
      <c r="S174" s="285">
        <v>0</v>
      </c>
      <c r="T174" s="285"/>
      <c r="U174" s="8">
        <v>200</v>
      </c>
      <c r="W174" s="41"/>
      <c r="Y174" s="41"/>
      <c r="Z174" s="13"/>
    </row>
    <row r="175" spans="2:26" ht="6" customHeight="1" x14ac:dyDescent="0.25">
      <c r="Z175" s="13"/>
    </row>
    <row r="176" spans="2:26" ht="12.75" hidden="1" customHeight="1" x14ac:dyDescent="0.25">
      <c r="Z176" s="13"/>
    </row>
    <row r="177" spans="2:26" ht="12" customHeight="1" x14ac:dyDescent="0.25">
      <c r="B177" s="269" t="s">
        <v>65</v>
      </c>
      <c r="C177" s="269"/>
      <c r="D177" s="269"/>
      <c r="E177" s="269"/>
      <c r="F177" s="269"/>
      <c r="G177" s="269"/>
      <c r="H177" s="269"/>
      <c r="J177" s="285">
        <v>545.25</v>
      </c>
      <c r="K177" s="285"/>
      <c r="M177" s="5">
        <v>1200</v>
      </c>
      <c r="N177" s="285">
        <v>1200</v>
      </c>
      <c r="O177" s="285"/>
      <c r="Q177" s="290">
        <v>25</v>
      </c>
      <c r="R177" s="290"/>
      <c r="S177" s="285">
        <v>0</v>
      </c>
      <c r="T177" s="285"/>
      <c r="U177" s="17">
        <v>1200</v>
      </c>
      <c r="W177" s="41"/>
      <c r="Y177" s="41"/>
      <c r="Z177" s="13"/>
    </row>
    <row r="178" spans="2:26" ht="6" customHeight="1" x14ac:dyDescent="0.25">
      <c r="Z178" s="13"/>
    </row>
    <row r="179" spans="2:26" ht="12.75" hidden="1" customHeight="1" x14ac:dyDescent="0.25">
      <c r="Z179" s="13"/>
    </row>
    <row r="180" spans="2:26" ht="12" customHeight="1" x14ac:dyDescent="0.25">
      <c r="B180" s="269" t="s">
        <v>66</v>
      </c>
      <c r="C180" s="269"/>
      <c r="D180" s="269"/>
      <c r="E180" s="269"/>
      <c r="F180" s="269"/>
      <c r="G180" s="269"/>
      <c r="H180" s="269"/>
      <c r="J180" s="285">
        <v>759.9</v>
      </c>
      <c r="K180" s="285"/>
      <c r="M180" s="5">
        <v>2000</v>
      </c>
      <c r="N180" s="285">
        <v>2000</v>
      </c>
      <c r="O180" s="285"/>
      <c r="Q180" s="285">
        <v>524.85</v>
      </c>
      <c r="R180" s="285"/>
      <c r="S180" s="285">
        <v>0</v>
      </c>
      <c r="T180" s="285"/>
      <c r="U180" s="8">
        <v>2000</v>
      </c>
      <c r="W180" s="41"/>
      <c r="Y180" s="41"/>
      <c r="Z180" s="13"/>
    </row>
    <row r="181" spans="2:26" ht="6" customHeight="1" x14ac:dyDescent="0.25">
      <c r="Z181" s="13"/>
    </row>
    <row r="182" spans="2:26" ht="12.75" hidden="1" customHeight="1" x14ac:dyDescent="0.25">
      <c r="Z182" s="13"/>
    </row>
    <row r="183" spans="2:26" ht="12" customHeight="1" x14ac:dyDescent="0.25">
      <c r="B183" s="269" t="s">
        <v>67</v>
      </c>
      <c r="C183" s="269"/>
      <c r="D183" s="269"/>
      <c r="E183" s="269"/>
      <c r="F183" s="269"/>
      <c r="G183" s="269"/>
      <c r="H183" s="269"/>
      <c r="J183" s="285">
        <v>1281</v>
      </c>
      <c r="K183" s="285"/>
      <c r="M183" s="5">
        <v>1500</v>
      </c>
      <c r="N183" s="285">
        <v>1500</v>
      </c>
      <c r="O183" s="285"/>
      <c r="Q183" s="285">
        <v>0</v>
      </c>
      <c r="R183" s="285"/>
      <c r="S183" s="285">
        <v>0</v>
      </c>
      <c r="T183" s="285"/>
      <c r="U183" s="8">
        <v>0</v>
      </c>
      <c r="W183" s="41"/>
      <c r="Y183" s="41"/>
      <c r="Z183" s="13"/>
    </row>
    <row r="184" spans="2:26" ht="6" customHeight="1" x14ac:dyDescent="0.25">
      <c r="Z184" s="13"/>
    </row>
    <row r="185" spans="2:26" ht="12.75" hidden="1" customHeight="1" x14ac:dyDescent="0.25">
      <c r="Z185" s="13"/>
    </row>
    <row r="186" spans="2:26" ht="12" customHeight="1" x14ac:dyDescent="0.25">
      <c r="B186" s="269" t="s">
        <v>68</v>
      </c>
      <c r="C186" s="269"/>
      <c r="D186" s="269"/>
      <c r="E186" s="269"/>
      <c r="F186" s="269"/>
      <c r="G186" s="269"/>
      <c r="H186" s="269"/>
      <c r="J186" s="285">
        <v>1137.6500000000001</v>
      </c>
      <c r="K186" s="285"/>
      <c r="M186" s="5">
        <v>2000</v>
      </c>
      <c r="N186" s="285">
        <v>2000</v>
      </c>
      <c r="O186" s="285"/>
      <c r="Q186" s="285">
        <v>987.54</v>
      </c>
      <c r="R186" s="285"/>
      <c r="S186" s="285">
        <v>0</v>
      </c>
      <c r="T186" s="285"/>
      <c r="U186" s="8">
        <v>1200</v>
      </c>
      <c r="W186" s="41"/>
      <c r="Y186" s="41"/>
      <c r="Z186" s="13"/>
    </row>
    <row r="187" spans="2:26" ht="6" customHeight="1" x14ac:dyDescent="0.25">
      <c r="Z187" s="13"/>
    </row>
    <row r="188" spans="2:26" ht="12.75" hidden="1" customHeight="1" x14ac:dyDescent="0.25">
      <c r="Z188" s="13"/>
    </row>
    <row r="189" spans="2:26" ht="12" customHeight="1" x14ac:dyDescent="0.25">
      <c r="B189" s="269" t="s">
        <v>226</v>
      </c>
      <c r="C189" s="269"/>
      <c r="D189" s="269"/>
      <c r="E189" s="269"/>
      <c r="F189" s="269"/>
      <c r="G189" s="269"/>
      <c r="H189" s="269"/>
      <c r="J189" s="285">
        <v>1003</v>
      </c>
      <c r="K189" s="285"/>
      <c r="M189" s="5">
        <v>1200</v>
      </c>
      <c r="N189" s="285">
        <v>1200</v>
      </c>
      <c r="O189" s="285"/>
      <c r="Q189" s="285">
        <v>836</v>
      </c>
      <c r="R189" s="285"/>
      <c r="S189" s="285">
        <v>0</v>
      </c>
      <c r="T189" s="285"/>
      <c r="U189" s="17">
        <v>1200</v>
      </c>
      <c r="W189" s="41"/>
      <c r="Y189" s="41"/>
      <c r="Z189" s="13"/>
    </row>
    <row r="190" spans="2:26" ht="6" customHeight="1" x14ac:dyDescent="0.25">
      <c r="Z190" s="13"/>
    </row>
    <row r="191" spans="2:26" ht="12.75" hidden="1" customHeight="1" x14ac:dyDescent="0.25">
      <c r="Z191" s="13"/>
    </row>
    <row r="192" spans="2:26" ht="12" customHeight="1" x14ac:dyDescent="0.25">
      <c r="B192" s="269" t="s">
        <v>70</v>
      </c>
      <c r="C192" s="269"/>
      <c r="D192" s="269"/>
      <c r="E192" s="269"/>
      <c r="F192" s="269"/>
      <c r="G192" s="269"/>
      <c r="H192" s="269"/>
      <c r="J192" s="285">
        <v>1291.56</v>
      </c>
      <c r="K192" s="285"/>
      <c r="M192" s="5">
        <v>1400</v>
      </c>
      <c r="N192" s="285">
        <v>1400</v>
      </c>
      <c r="O192" s="285"/>
      <c r="Q192" s="285">
        <v>968.67</v>
      </c>
      <c r="R192" s="285"/>
      <c r="S192" s="285">
        <v>0</v>
      </c>
      <c r="T192" s="285"/>
      <c r="U192" s="17">
        <v>1400</v>
      </c>
      <c r="W192" s="41"/>
      <c r="Y192" s="41"/>
      <c r="Z192" s="13"/>
    </row>
    <row r="193" spans="2:26" ht="6" customHeight="1" x14ac:dyDescent="0.25">
      <c r="Z193" s="13"/>
    </row>
    <row r="194" spans="2:26" ht="12.75" hidden="1" customHeight="1" x14ac:dyDescent="0.25">
      <c r="Z194" s="13"/>
    </row>
    <row r="195" spans="2:26" ht="12" customHeight="1" x14ac:dyDescent="0.25">
      <c r="B195" s="269" t="s">
        <v>71</v>
      </c>
      <c r="C195" s="269"/>
      <c r="D195" s="269"/>
      <c r="E195" s="269"/>
      <c r="F195" s="269"/>
      <c r="G195" s="269"/>
      <c r="H195" s="269"/>
      <c r="J195" s="285">
        <v>0</v>
      </c>
      <c r="K195" s="285"/>
      <c r="M195" s="5">
        <v>0</v>
      </c>
      <c r="N195" s="285">
        <v>0</v>
      </c>
      <c r="O195" s="285"/>
      <c r="Q195" s="285">
        <v>0</v>
      </c>
      <c r="R195" s="285"/>
      <c r="S195" s="285">
        <v>0</v>
      </c>
      <c r="T195" s="285"/>
      <c r="U195" s="8">
        <v>0</v>
      </c>
      <c r="W195" s="41"/>
      <c r="Y195" s="41"/>
      <c r="Z195" s="13"/>
    </row>
    <row r="196" spans="2:26" ht="6" customHeight="1" x14ac:dyDescent="0.25">
      <c r="Z196" s="13"/>
    </row>
    <row r="197" spans="2:26" ht="12.75" hidden="1" customHeight="1" x14ac:dyDescent="0.25">
      <c r="Z197" s="13"/>
    </row>
    <row r="198" spans="2:26" ht="12" customHeight="1" x14ac:dyDescent="0.25">
      <c r="B198" s="269" t="s">
        <v>72</v>
      </c>
      <c r="C198" s="269"/>
      <c r="D198" s="269"/>
      <c r="E198" s="269"/>
      <c r="F198" s="269"/>
      <c r="G198" s="269"/>
      <c r="H198" s="269"/>
      <c r="J198" s="285">
        <v>50</v>
      </c>
      <c r="K198" s="285"/>
      <c r="M198" s="5">
        <v>500</v>
      </c>
      <c r="N198" s="285">
        <v>500</v>
      </c>
      <c r="O198" s="285"/>
      <c r="Q198" s="285">
        <v>211.47</v>
      </c>
      <c r="R198" s="285"/>
      <c r="S198" s="285">
        <v>0</v>
      </c>
      <c r="T198" s="285"/>
      <c r="U198" s="8">
        <v>500</v>
      </c>
      <c r="W198" s="41"/>
      <c r="Y198" s="41"/>
      <c r="Z198" s="13"/>
    </row>
    <row r="199" spans="2:26" ht="6" customHeight="1" x14ac:dyDescent="0.25">
      <c r="Z199" s="13"/>
    </row>
    <row r="200" spans="2:26" ht="12.75" hidden="1" customHeight="1" x14ac:dyDescent="0.25">
      <c r="Z200" s="13"/>
    </row>
    <row r="201" spans="2:26" ht="12" customHeight="1" x14ac:dyDescent="0.25">
      <c r="B201" s="269" t="s">
        <v>73</v>
      </c>
      <c r="C201" s="269"/>
      <c r="D201" s="269"/>
      <c r="E201" s="269"/>
      <c r="F201" s="269"/>
      <c r="G201" s="269"/>
      <c r="H201" s="269"/>
      <c r="J201" s="285">
        <v>0</v>
      </c>
      <c r="K201" s="285"/>
      <c r="M201" s="5">
        <v>0</v>
      </c>
      <c r="N201" s="285">
        <v>0</v>
      </c>
      <c r="O201" s="285"/>
      <c r="Q201" s="285">
        <v>0</v>
      </c>
      <c r="R201" s="285"/>
      <c r="S201" s="285">
        <v>0</v>
      </c>
      <c r="T201" s="285"/>
      <c r="U201" s="8">
        <v>0</v>
      </c>
      <c r="W201" s="41">
        <v>0</v>
      </c>
      <c r="Y201" s="41"/>
      <c r="Z201" s="13"/>
    </row>
    <row r="202" spans="2:26" ht="6" customHeight="1" x14ac:dyDescent="0.25">
      <c r="Z202" s="13"/>
    </row>
    <row r="203" spans="2:26" ht="12.75" hidden="1" customHeight="1" x14ac:dyDescent="0.25">
      <c r="Z203" s="13"/>
    </row>
    <row r="204" spans="2:26" ht="12" customHeight="1" x14ac:dyDescent="0.25">
      <c r="B204" s="269" t="s">
        <v>74</v>
      </c>
      <c r="C204" s="269"/>
      <c r="D204" s="269"/>
      <c r="E204" s="269"/>
      <c r="F204" s="269"/>
      <c r="G204" s="269"/>
      <c r="H204" s="269"/>
      <c r="J204" s="285">
        <v>0</v>
      </c>
      <c r="K204" s="285"/>
      <c r="M204" s="5">
        <v>0</v>
      </c>
      <c r="N204" s="285">
        <v>0</v>
      </c>
      <c r="O204" s="285"/>
      <c r="Q204" s="285">
        <v>0</v>
      </c>
      <c r="R204" s="285"/>
      <c r="S204" s="285">
        <v>0</v>
      </c>
      <c r="T204" s="285"/>
      <c r="U204" s="8">
        <v>0</v>
      </c>
      <c r="W204" s="41">
        <v>0</v>
      </c>
      <c r="Y204" s="41"/>
      <c r="Z204" s="13"/>
    </row>
    <row r="205" spans="2:26" ht="6" customHeight="1" x14ac:dyDescent="0.25">
      <c r="Z205" s="13"/>
    </row>
    <row r="206" spans="2:26" ht="12.75" hidden="1" customHeight="1" x14ac:dyDescent="0.25">
      <c r="Z206" s="13"/>
    </row>
    <row r="207" spans="2:26" ht="12" customHeight="1" x14ac:dyDescent="0.25">
      <c r="B207" s="269" t="s">
        <v>75</v>
      </c>
      <c r="C207" s="269"/>
      <c r="D207" s="269"/>
      <c r="E207" s="269"/>
      <c r="F207" s="269"/>
      <c r="G207" s="269"/>
      <c r="H207" s="269"/>
      <c r="J207" s="285">
        <v>0</v>
      </c>
      <c r="K207" s="285"/>
      <c r="M207" s="5">
        <v>500</v>
      </c>
      <c r="N207" s="285">
        <v>500</v>
      </c>
      <c r="O207" s="285"/>
      <c r="Q207" s="293">
        <v>0</v>
      </c>
      <c r="R207" s="293"/>
      <c r="S207" s="285">
        <v>0</v>
      </c>
      <c r="T207" s="285"/>
      <c r="U207" s="9">
        <v>500</v>
      </c>
      <c r="W207" s="41"/>
      <c r="Y207" s="41"/>
      <c r="Z207" s="13"/>
    </row>
    <row r="208" spans="2:26" ht="6" customHeight="1" x14ac:dyDescent="0.25">
      <c r="Z208" s="13"/>
    </row>
    <row r="209" spans="2:26" ht="12.75" hidden="1" customHeight="1" x14ac:dyDescent="0.25">
      <c r="Z209" s="13"/>
    </row>
    <row r="210" spans="2:26" ht="12" customHeight="1" x14ac:dyDescent="0.25">
      <c r="B210" s="269" t="s">
        <v>76</v>
      </c>
      <c r="C210" s="269"/>
      <c r="D210" s="269"/>
      <c r="E210" s="269"/>
      <c r="F210" s="269"/>
      <c r="G210" s="269"/>
      <c r="H210" s="269"/>
      <c r="J210" s="285">
        <v>30.9</v>
      </c>
      <c r="K210" s="285"/>
      <c r="M210" s="5">
        <v>300</v>
      </c>
      <c r="N210" s="285">
        <v>300</v>
      </c>
      <c r="O210" s="285"/>
      <c r="Q210" s="285">
        <v>50.28</v>
      </c>
      <c r="R210" s="285"/>
      <c r="S210" s="285">
        <v>0</v>
      </c>
      <c r="T210" s="285"/>
      <c r="U210" s="8">
        <v>400</v>
      </c>
      <c r="W210" s="41"/>
      <c r="Y210" s="41"/>
      <c r="Z210" s="13"/>
    </row>
    <row r="211" spans="2:26" ht="6" customHeight="1" x14ac:dyDescent="0.25">
      <c r="Z211" s="13"/>
    </row>
    <row r="212" spans="2:26" ht="2.25" customHeight="1" x14ac:dyDescent="0.25">
      <c r="Z212" s="13"/>
    </row>
    <row r="213" spans="2:26" ht="10.5" customHeight="1" x14ac:dyDescent="0.25">
      <c r="E213" s="118" t="s">
        <v>77</v>
      </c>
      <c r="F213" s="2"/>
      <c r="G213" s="2"/>
      <c r="H213" s="2"/>
      <c r="I213" s="2"/>
      <c r="J213" s="270">
        <v>59833.22</v>
      </c>
      <c r="K213" s="270"/>
      <c r="M213" s="143">
        <v>75884</v>
      </c>
      <c r="O213" s="143">
        <v>75884</v>
      </c>
      <c r="Q213" s="297">
        <f>SUM(Q121:R210)</f>
        <v>46359.62</v>
      </c>
      <c r="R213" s="297"/>
      <c r="S213" s="295">
        <v>0</v>
      </c>
      <c r="T213" s="295"/>
      <c r="U213" s="144">
        <f>SUM(U121:U210)</f>
        <v>76070.8</v>
      </c>
      <c r="V213" s="23"/>
      <c r="W213" s="144">
        <f>SUM(W121:W210)</f>
        <v>0</v>
      </c>
      <c r="X213" s="23"/>
      <c r="Y213" s="144">
        <f>SUM(Y121:Y210)</f>
        <v>0</v>
      </c>
      <c r="Z213" s="13"/>
    </row>
    <row r="214" spans="2:26" ht="10.5" customHeight="1" x14ac:dyDescent="0.25">
      <c r="E214" s="2"/>
      <c r="F214" s="2"/>
      <c r="G214" s="2"/>
      <c r="H214" s="2"/>
      <c r="I214" s="2"/>
      <c r="J214" s="5"/>
      <c r="K214" s="5"/>
      <c r="M214" s="5"/>
      <c r="N214" s="5"/>
      <c r="O214" s="5"/>
      <c r="Q214" s="25"/>
      <c r="R214" s="25"/>
      <c r="S214" s="25"/>
      <c r="T214" s="25"/>
      <c r="U214" s="25"/>
      <c r="V214" s="25"/>
      <c r="W214" s="25"/>
      <c r="X214" s="25"/>
      <c r="Y214" s="25"/>
      <c r="Z214" s="13"/>
    </row>
    <row r="215" spans="2:26" ht="10.5" customHeight="1" x14ac:dyDescent="0.25">
      <c r="E215" s="2"/>
      <c r="F215" s="2"/>
      <c r="G215" s="2"/>
      <c r="H215" s="2"/>
      <c r="I215" s="2"/>
      <c r="J215" s="5"/>
      <c r="K215" s="5"/>
      <c r="M215" s="5"/>
      <c r="N215" s="5"/>
      <c r="O215" s="5"/>
      <c r="Q215" s="25"/>
      <c r="R215" s="25"/>
      <c r="S215" s="25"/>
      <c r="T215" s="25"/>
      <c r="U215" s="25"/>
      <c r="V215" s="25"/>
      <c r="W215" s="25"/>
      <c r="X215" s="25"/>
      <c r="Y215" s="25"/>
      <c r="Z215" s="13"/>
    </row>
    <row r="216" spans="2:26" ht="10.5" customHeight="1" x14ac:dyDescent="0.25">
      <c r="E216" s="2"/>
      <c r="F216" s="2"/>
      <c r="G216" s="2"/>
      <c r="H216" s="2"/>
      <c r="I216" s="2"/>
      <c r="J216" s="5"/>
      <c r="K216" s="5"/>
      <c r="M216" s="5"/>
      <c r="N216" s="5"/>
      <c r="O216" s="5"/>
      <c r="Q216" s="25"/>
      <c r="R216" s="25"/>
      <c r="S216" s="25"/>
      <c r="T216" s="25"/>
      <c r="U216" s="25"/>
      <c r="V216" s="25"/>
      <c r="W216" s="25"/>
      <c r="X216" s="25"/>
      <c r="Y216" s="25"/>
      <c r="Z216" s="13"/>
    </row>
    <row r="217" spans="2:26" ht="10.5" customHeight="1" x14ac:dyDescent="0.25">
      <c r="E217" s="2"/>
      <c r="F217" s="2"/>
      <c r="G217" s="2"/>
      <c r="H217" s="2"/>
      <c r="I217" s="2"/>
      <c r="J217" s="5"/>
      <c r="K217" s="5"/>
      <c r="M217" s="5"/>
      <c r="N217" s="5"/>
      <c r="O217" s="5"/>
      <c r="Q217" s="25"/>
      <c r="R217" s="25"/>
      <c r="S217" s="25"/>
      <c r="T217" s="25"/>
      <c r="U217" s="25"/>
      <c r="V217" s="25"/>
      <c r="W217" s="25"/>
      <c r="X217" s="25"/>
      <c r="Y217" s="25"/>
      <c r="Z217" s="13"/>
    </row>
    <row r="218" spans="2:26" ht="10.5" customHeight="1" x14ac:dyDescent="0.25">
      <c r="E218" s="2"/>
      <c r="F218" s="2"/>
      <c r="G218" s="2"/>
      <c r="H218" s="2"/>
      <c r="I218" s="2"/>
      <c r="J218" s="5"/>
      <c r="K218" s="5"/>
      <c r="M218" s="5"/>
      <c r="N218" s="5"/>
      <c r="O218" s="5"/>
      <c r="Q218" s="25"/>
      <c r="R218" s="25"/>
      <c r="S218" s="25"/>
      <c r="T218" s="25"/>
      <c r="U218" s="25"/>
      <c r="V218" s="25"/>
      <c r="W218" s="25"/>
      <c r="X218" s="25"/>
      <c r="Y218" s="25"/>
      <c r="Z218" s="13"/>
    </row>
    <row r="219" spans="2:26" ht="10.5" customHeight="1" x14ac:dyDescent="0.25">
      <c r="E219" s="2"/>
      <c r="F219" s="2"/>
      <c r="G219" s="2"/>
      <c r="H219" s="2"/>
      <c r="I219" s="2"/>
      <c r="J219" s="5"/>
      <c r="K219" s="5"/>
      <c r="M219" s="5"/>
      <c r="N219" s="5"/>
      <c r="O219" s="5"/>
      <c r="Q219" s="25"/>
      <c r="R219" s="25"/>
      <c r="S219" s="25"/>
      <c r="T219" s="25"/>
      <c r="U219" s="25"/>
      <c r="V219" s="25"/>
      <c r="W219" s="25"/>
      <c r="X219" s="25"/>
      <c r="Y219" s="25"/>
      <c r="Z219" s="13"/>
    </row>
    <row r="220" spans="2:26" ht="10.5" customHeight="1" x14ac:dyDescent="0.25">
      <c r="E220" s="2"/>
      <c r="F220" s="2"/>
      <c r="G220" s="2"/>
      <c r="H220" s="2"/>
      <c r="I220" s="2"/>
      <c r="J220" s="5"/>
      <c r="K220" s="5"/>
      <c r="M220" s="5"/>
      <c r="N220" s="5"/>
      <c r="O220" s="5"/>
      <c r="Q220" s="25"/>
      <c r="R220" s="25"/>
      <c r="S220" s="25"/>
      <c r="T220" s="25"/>
      <c r="U220" s="25"/>
      <c r="V220" s="25"/>
      <c r="W220" s="25"/>
      <c r="X220" s="25"/>
      <c r="Y220" s="25"/>
      <c r="Z220" s="13"/>
    </row>
    <row r="221" spans="2:26" ht="7.5" customHeight="1" x14ac:dyDescent="0.25">
      <c r="Z221" s="13"/>
    </row>
    <row r="222" spans="2:26" ht="12.75" hidden="1" customHeight="1" x14ac:dyDescent="0.25">
      <c r="Z222" s="13"/>
    </row>
    <row r="223" spans="2:26" ht="12" customHeight="1" x14ac:dyDescent="0.25">
      <c r="E223" s="291" t="s">
        <v>78</v>
      </c>
      <c r="F223" s="291"/>
      <c r="G223" s="291"/>
      <c r="H223" s="291"/>
      <c r="I223" s="291"/>
      <c r="Z223" s="13"/>
    </row>
    <row r="224" spans="2:26" ht="12.75" hidden="1" customHeight="1" x14ac:dyDescent="0.25">
      <c r="Z224" s="13"/>
    </row>
    <row r="225" spans="2:26" ht="12" customHeight="1" x14ac:dyDescent="0.25">
      <c r="B225" s="269" t="s">
        <v>49</v>
      </c>
      <c r="C225" s="269"/>
      <c r="D225" s="269"/>
      <c r="E225" s="269"/>
      <c r="F225" s="269"/>
      <c r="G225" s="269"/>
      <c r="H225" s="269"/>
      <c r="J225" s="285">
        <v>27584.959999999999</v>
      </c>
      <c r="K225" s="285"/>
      <c r="M225" s="5">
        <v>30068</v>
      </c>
      <c r="N225" s="285">
        <v>30068</v>
      </c>
      <c r="O225" s="285"/>
      <c r="Q225" s="285">
        <v>25442.12</v>
      </c>
      <c r="R225" s="285"/>
      <c r="S225" s="285">
        <v>0</v>
      </c>
      <c r="T225" s="285"/>
      <c r="U225" s="8">
        <v>30068</v>
      </c>
      <c r="W225" s="41"/>
      <c r="Y225" s="41"/>
      <c r="Z225" s="13"/>
    </row>
    <row r="226" spans="2:26" ht="6" customHeight="1" x14ac:dyDescent="0.25">
      <c r="Z226" s="13"/>
    </row>
    <row r="227" spans="2:26" ht="12.75" hidden="1" customHeight="1" x14ac:dyDescent="0.25">
      <c r="Z227" s="13"/>
    </row>
    <row r="228" spans="2:26" ht="12" customHeight="1" x14ac:dyDescent="0.25">
      <c r="B228" s="269" t="s">
        <v>50</v>
      </c>
      <c r="C228" s="269"/>
      <c r="D228" s="269"/>
      <c r="E228" s="269"/>
      <c r="F228" s="269"/>
      <c r="G228" s="269"/>
      <c r="H228" s="269"/>
      <c r="J228" s="285">
        <v>0</v>
      </c>
      <c r="K228" s="285"/>
      <c r="M228" s="5">
        <v>17250</v>
      </c>
      <c r="N228" s="285">
        <v>17250</v>
      </c>
      <c r="O228" s="285"/>
      <c r="Q228" s="285">
        <v>2338.88</v>
      </c>
      <c r="R228" s="285"/>
      <c r="S228" s="285">
        <v>0</v>
      </c>
      <c r="T228" s="285"/>
      <c r="U228" s="8">
        <v>17250</v>
      </c>
      <c r="W228" s="41"/>
      <c r="Y228" s="41"/>
      <c r="Z228" s="13"/>
    </row>
    <row r="229" spans="2:26" ht="6" customHeight="1" x14ac:dyDescent="0.25">
      <c r="Z229" s="13"/>
    </row>
    <row r="230" spans="2:26" ht="12.75" hidden="1" customHeight="1" x14ac:dyDescent="0.25">
      <c r="Z230" s="13"/>
    </row>
    <row r="231" spans="2:26" ht="12" customHeight="1" x14ac:dyDescent="0.25">
      <c r="B231" s="269" t="s">
        <v>51</v>
      </c>
      <c r="C231" s="269"/>
      <c r="D231" s="269"/>
      <c r="E231" s="269"/>
      <c r="F231" s="269"/>
      <c r="G231" s="269"/>
      <c r="H231" s="269"/>
      <c r="J231" s="285">
        <v>1710</v>
      </c>
      <c r="K231" s="285"/>
      <c r="M231" s="5">
        <v>2934</v>
      </c>
      <c r="N231" s="285">
        <v>2934</v>
      </c>
      <c r="O231" s="285"/>
      <c r="Q231" s="285">
        <v>1722.42</v>
      </c>
      <c r="R231" s="285"/>
      <c r="S231" s="285">
        <v>0</v>
      </c>
      <c r="T231" s="285"/>
      <c r="U231" s="26">
        <f>SUM(U225,U228)*0.062</f>
        <v>2933.7159999999999</v>
      </c>
      <c r="V231" s="27"/>
      <c r="W231" s="26">
        <f>SUM(W225,W228)*0.062</f>
        <v>0</v>
      </c>
      <c r="X231" s="27"/>
      <c r="Y231" s="26">
        <f>SUM(Y225,Y228)*0.062</f>
        <v>0</v>
      </c>
      <c r="Z231" s="13"/>
    </row>
    <row r="232" spans="2:26" ht="6" customHeight="1" x14ac:dyDescent="0.25">
      <c r="U232" s="27"/>
      <c r="V232" s="27"/>
      <c r="W232" s="27"/>
      <c r="X232" s="27"/>
      <c r="Y232" s="27"/>
      <c r="Z232" s="13"/>
    </row>
    <row r="233" spans="2:26" ht="12.75" hidden="1" customHeight="1" x14ac:dyDescent="0.25">
      <c r="U233" s="27"/>
      <c r="V233" s="27"/>
      <c r="W233" s="27"/>
      <c r="X233" s="27"/>
      <c r="Y233" s="27"/>
      <c r="Z233" s="13"/>
    </row>
    <row r="234" spans="2:26" ht="12" customHeight="1" x14ac:dyDescent="0.25">
      <c r="B234" s="269" t="s">
        <v>52</v>
      </c>
      <c r="C234" s="269"/>
      <c r="D234" s="269"/>
      <c r="E234" s="269"/>
      <c r="F234" s="269"/>
      <c r="G234" s="269"/>
      <c r="H234" s="269"/>
      <c r="J234" s="285">
        <v>429</v>
      </c>
      <c r="K234" s="285"/>
      <c r="M234" s="5">
        <v>686</v>
      </c>
      <c r="N234" s="285">
        <v>686</v>
      </c>
      <c r="O234" s="285"/>
      <c r="Q234" s="285">
        <v>402.86</v>
      </c>
      <c r="R234" s="285"/>
      <c r="S234" s="285">
        <v>0</v>
      </c>
      <c r="T234" s="285"/>
      <c r="U234" s="26">
        <f>SUM(U225,U228)*0.0145</f>
        <v>686.11099999999999</v>
      </c>
      <c r="V234" s="27"/>
      <c r="W234" s="26">
        <f>SUM(W225,W228)*0.0145</f>
        <v>0</v>
      </c>
      <c r="X234" s="27"/>
      <c r="Y234" s="26">
        <f>SUM(Y225,Y228)*0.0145</f>
        <v>0</v>
      </c>
      <c r="Z234" s="13"/>
    </row>
    <row r="235" spans="2:26" ht="6" customHeight="1" x14ac:dyDescent="0.25">
      <c r="Z235" s="13"/>
    </row>
    <row r="236" spans="2:26" ht="12.75" hidden="1" customHeight="1" x14ac:dyDescent="0.25">
      <c r="Z236" s="13"/>
    </row>
    <row r="237" spans="2:26" ht="12" customHeight="1" x14ac:dyDescent="0.25">
      <c r="B237" s="269" t="s">
        <v>53</v>
      </c>
      <c r="C237" s="269"/>
      <c r="D237" s="269"/>
      <c r="E237" s="269"/>
      <c r="F237" s="269"/>
      <c r="G237" s="269"/>
      <c r="H237" s="269"/>
      <c r="J237" s="285">
        <v>18.2</v>
      </c>
      <c r="K237" s="285"/>
      <c r="M237" s="5">
        <v>1500</v>
      </c>
      <c r="N237" s="285">
        <v>1500</v>
      </c>
      <c r="O237" s="285"/>
      <c r="Q237" s="285">
        <v>1180.1300000000001</v>
      </c>
      <c r="R237" s="285"/>
      <c r="S237" s="285">
        <v>0</v>
      </c>
      <c r="T237" s="285"/>
      <c r="U237" s="8">
        <v>1500</v>
      </c>
      <c r="W237" s="41"/>
      <c r="Y237" s="41"/>
      <c r="Z237" s="13"/>
    </row>
    <row r="238" spans="2:26" ht="6" customHeight="1" x14ac:dyDescent="0.25">
      <c r="Z238" s="13"/>
    </row>
    <row r="239" spans="2:26" ht="12.75" hidden="1" customHeight="1" x14ac:dyDescent="0.25">
      <c r="Z239" s="13"/>
    </row>
    <row r="240" spans="2:26" ht="12" customHeight="1" x14ac:dyDescent="0.25">
      <c r="B240" s="269" t="s">
        <v>54</v>
      </c>
      <c r="C240" s="269"/>
      <c r="D240" s="269"/>
      <c r="E240" s="269"/>
      <c r="F240" s="269"/>
      <c r="G240" s="269"/>
      <c r="H240" s="269"/>
      <c r="J240" s="285">
        <v>5.76</v>
      </c>
      <c r="K240" s="285"/>
      <c r="M240" s="5">
        <v>40</v>
      </c>
      <c r="N240" s="285">
        <v>40</v>
      </c>
      <c r="O240" s="285"/>
      <c r="Q240" s="285">
        <v>0.63</v>
      </c>
      <c r="R240" s="285"/>
      <c r="S240" s="285">
        <v>0</v>
      </c>
      <c r="T240" s="285"/>
      <c r="U240" s="8">
        <v>40</v>
      </c>
      <c r="W240" s="41"/>
      <c r="Y240" s="41"/>
      <c r="Z240" s="13"/>
    </row>
    <row r="241" spans="2:26" ht="12.75" hidden="1" customHeight="1" x14ac:dyDescent="0.25">
      <c r="Z241" s="13"/>
    </row>
    <row r="242" spans="2:26" ht="6.6" customHeight="1" x14ac:dyDescent="0.25">
      <c r="Z242" s="13"/>
    </row>
    <row r="243" spans="2:26" ht="12.75" customHeight="1" x14ac:dyDescent="0.25">
      <c r="B243" s="269" t="s">
        <v>436</v>
      </c>
      <c r="C243" s="269"/>
      <c r="D243" s="269"/>
      <c r="E243" s="269"/>
      <c r="F243" s="269"/>
      <c r="G243" s="269"/>
      <c r="H243" s="269"/>
      <c r="K243" s="5">
        <v>0</v>
      </c>
      <c r="L243" s="5"/>
      <c r="M243" s="5">
        <v>0</v>
      </c>
      <c r="O243" s="5">
        <v>0</v>
      </c>
      <c r="P243" s="5"/>
      <c r="Q243" s="285">
        <v>0</v>
      </c>
      <c r="R243" s="285"/>
      <c r="S243" s="285">
        <v>0</v>
      </c>
      <c r="T243" s="285"/>
      <c r="U243" s="8">
        <v>0</v>
      </c>
      <c r="W243" s="41"/>
      <c r="Y243" s="41"/>
      <c r="Z243" s="13"/>
    </row>
    <row r="244" spans="2:26" ht="6.6" customHeight="1" x14ac:dyDescent="0.25">
      <c r="B244" s="2"/>
      <c r="C244" s="2"/>
      <c r="D244" s="2"/>
      <c r="E244" s="2"/>
      <c r="F244" s="2"/>
      <c r="G244" s="2"/>
      <c r="H244" s="2"/>
      <c r="K244" s="5"/>
      <c r="L244" s="5"/>
      <c r="M244" s="5"/>
      <c r="O244" s="5"/>
      <c r="P244" s="5"/>
      <c r="Q244" s="5"/>
      <c r="R244" s="5"/>
      <c r="S244" s="5"/>
      <c r="T244" s="5"/>
      <c r="U244" s="15"/>
      <c r="W244" s="15"/>
      <c r="Y244" s="15"/>
      <c r="Z244" s="13"/>
    </row>
    <row r="245" spans="2:26" ht="12.75" customHeight="1" x14ac:dyDescent="0.25">
      <c r="B245" s="269" t="s">
        <v>437</v>
      </c>
      <c r="C245" s="269"/>
      <c r="D245" s="269"/>
      <c r="E245" s="269"/>
      <c r="F245" s="269"/>
      <c r="G245" s="269"/>
      <c r="H245" s="269"/>
      <c r="K245" s="5">
        <v>0</v>
      </c>
      <c r="L245" s="5"/>
      <c r="M245" s="5">
        <v>0</v>
      </c>
      <c r="O245" s="5">
        <v>0</v>
      </c>
      <c r="P245" s="5"/>
      <c r="Q245" s="289">
        <v>60.33</v>
      </c>
      <c r="R245" s="289"/>
      <c r="S245" s="285"/>
      <c r="T245" s="285"/>
      <c r="U245" s="8"/>
      <c r="W245" s="41"/>
      <c r="Y245" s="41"/>
      <c r="Z245" s="13"/>
    </row>
    <row r="246" spans="2:26" ht="6.6" customHeight="1" x14ac:dyDescent="0.25">
      <c r="Z246" s="13"/>
    </row>
    <row r="247" spans="2:26" ht="12" customHeight="1" x14ac:dyDescent="0.25">
      <c r="B247" s="269" t="s">
        <v>63</v>
      </c>
      <c r="C247" s="269"/>
      <c r="D247" s="269"/>
      <c r="E247" s="269"/>
      <c r="F247" s="269"/>
      <c r="G247" s="269"/>
      <c r="H247" s="269"/>
      <c r="J247" s="285">
        <v>325</v>
      </c>
      <c r="K247" s="285"/>
      <c r="M247" s="5">
        <v>500</v>
      </c>
      <c r="N247" s="285">
        <v>500</v>
      </c>
      <c r="O247" s="285"/>
      <c r="Q247" s="285">
        <v>264.5</v>
      </c>
      <c r="R247" s="285"/>
      <c r="S247" s="285">
        <v>0</v>
      </c>
      <c r="T247" s="285"/>
      <c r="U247" s="8">
        <v>500</v>
      </c>
      <c r="W247" s="41"/>
      <c r="Y247" s="41"/>
      <c r="Z247" s="13"/>
    </row>
    <row r="248" spans="2:26" ht="6" customHeight="1" x14ac:dyDescent="0.25">
      <c r="Z248" s="13"/>
    </row>
    <row r="249" spans="2:26" ht="12.75" hidden="1" customHeight="1" x14ac:dyDescent="0.25">
      <c r="Z249" s="13"/>
    </row>
    <row r="250" spans="2:26" ht="12" customHeight="1" x14ac:dyDescent="0.25">
      <c r="B250" s="269" t="s">
        <v>64</v>
      </c>
      <c r="C250" s="269"/>
      <c r="D250" s="269"/>
      <c r="E250" s="269"/>
      <c r="F250" s="269"/>
      <c r="G250" s="269"/>
      <c r="H250" s="269"/>
      <c r="J250" s="285">
        <v>0</v>
      </c>
      <c r="K250" s="285"/>
      <c r="M250" s="5">
        <v>250</v>
      </c>
      <c r="N250" s="285">
        <v>250</v>
      </c>
      <c r="O250" s="285"/>
      <c r="Q250" s="290">
        <v>0</v>
      </c>
      <c r="R250" s="290"/>
      <c r="S250" s="285">
        <v>0</v>
      </c>
      <c r="T250" s="285"/>
      <c r="U250" s="8">
        <v>250</v>
      </c>
      <c r="W250" s="41"/>
      <c r="Y250" s="41"/>
      <c r="Z250" s="13"/>
    </row>
    <row r="251" spans="2:26" ht="6" customHeight="1" x14ac:dyDescent="0.25">
      <c r="Z251" s="13"/>
    </row>
    <row r="252" spans="2:26" ht="12.75" hidden="1" customHeight="1" x14ac:dyDescent="0.25">
      <c r="Z252" s="13"/>
    </row>
    <row r="253" spans="2:26" ht="12" customHeight="1" x14ac:dyDescent="0.25">
      <c r="B253" s="269" t="s">
        <v>65</v>
      </c>
      <c r="C253" s="269"/>
      <c r="D253" s="269"/>
      <c r="E253" s="269"/>
      <c r="F253" s="269"/>
      <c r="G253" s="269"/>
      <c r="H253" s="269"/>
      <c r="J253" s="285">
        <v>164.5</v>
      </c>
      <c r="K253" s="285"/>
      <c r="M253" s="5">
        <v>400</v>
      </c>
      <c r="N253" s="285">
        <v>400</v>
      </c>
      <c r="O253" s="285"/>
      <c r="Q253" s="285">
        <v>0</v>
      </c>
      <c r="R253" s="285"/>
      <c r="S253" s="285">
        <v>0</v>
      </c>
      <c r="T253" s="285"/>
      <c r="U253" s="8">
        <v>400</v>
      </c>
      <c r="W253" s="41"/>
      <c r="Y253" s="41"/>
      <c r="Z253" s="13"/>
    </row>
    <row r="254" spans="2:26" ht="6" customHeight="1" x14ac:dyDescent="0.25">
      <c r="Z254" s="13"/>
    </row>
    <row r="255" spans="2:26" ht="2.25" customHeight="1" x14ac:dyDescent="0.25">
      <c r="Z255" s="13"/>
    </row>
    <row r="256" spans="2:26" ht="10.5" customHeight="1" x14ac:dyDescent="0.25">
      <c r="E256" s="118" t="s">
        <v>79</v>
      </c>
      <c r="F256" s="2"/>
      <c r="G256" s="2"/>
      <c r="H256" s="2"/>
      <c r="I256" s="2"/>
      <c r="J256" s="270">
        <v>29883.58</v>
      </c>
      <c r="K256" s="270"/>
      <c r="M256" s="143">
        <v>54208</v>
      </c>
      <c r="O256" s="143">
        <v>54208</v>
      </c>
      <c r="Q256" s="297">
        <f>SUM(Q225:R253)</f>
        <v>31411.870000000003</v>
      </c>
      <c r="R256" s="297"/>
      <c r="S256" s="294">
        <v>0</v>
      </c>
      <c r="T256" s="294"/>
      <c r="U256" s="144">
        <f>SUM(U225:U253)</f>
        <v>53627.826999999997</v>
      </c>
      <c r="V256" s="6"/>
      <c r="W256" s="144">
        <f>SUM(W225:W253)</f>
        <v>0</v>
      </c>
      <c r="X256" s="6"/>
      <c r="Y256" s="144">
        <f>SUM(Y225:Y253)</f>
        <v>0</v>
      </c>
      <c r="Z256" s="13"/>
    </row>
    <row r="257" spans="2:26" ht="7.5" customHeight="1" x14ac:dyDescent="0.25">
      <c r="Z257" s="13"/>
    </row>
    <row r="258" spans="2:26" ht="12.75" hidden="1" customHeight="1" x14ac:dyDescent="0.25">
      <c r="Z258" s="13"/>
    </row>
    <row r="259" spans="2:26" ht="12" customHeight="1" x14ac:dyDescent="0.25">
      <c r="E259" s="291" t="s">
        <v>80</v>
      </c>
      <c r="F259" s="291"/>
      <c r="G259" s="291"/>
      <c r="H259" s="291"/>
      <c r="I259" s="291"/>
      <c r="Z259" s="13"/>
    </row>
    <row r="260" spans="2:26" ht="12.75" hidden="1" customHeight="1" x14ac:dyDescent="0.25">
      <c r="Z260" s="13"/>
    </row>
    <row r="261" spans="2:26" ht="12" customHeight="1" x14ac:dyDescent="0.25">
      <c r="B261" s="269" t="s">
        <v>50</v>
      </c>
      <c r="C261" s="269"/>
      <c r="D261" s="269"/>
      <c r="E261" s="269"/>
      <c r="F261" s="269"/>
      <c r="G261" s="269"/>
      <c r="H261" s="269"/>
      <c r="J261" s="285">
        <v>12500.36</v>
      </c>
      <c r="K261" s="285"/>
      <c r="M261" s="5">
        <v>25000</v>
      </c>
      <c r="N261" s="285">
        <v>25000</v>
      </c>
      <c r="O261" s="285"/>
      <c r="Q261" s="289">
        <v>616.5</v>
      </c>
      <c r="R261" s="289"/>
      <c r="S261" s="285">
        <v>0</v>
      </c>
      <c r="T261" s="285"/>
      <c r="U261" s="17">
        <v>25000</v>
      </c>
      <c r="W261" s="41"/>
      <c r="Y261" s="41"/>
      <c r="Z261" s="13"/>
    </row>
    <row r="262" spans="2:26" ht="6" customHeight="1" x14ac:dyDescent="0.25">
      <c r="Z262" s="13"/>
    </row>
    <row r="263" spans="2:26" ht="12.75" hidden="1" customHeight="1" x14ac:dyDescent="0.25">
      <c r="Z263" s="13"/>
    </row>
    <row r="264" spans="2:26" ht="12" customHeight="1" x14ac:dyDescent="0.25">
      <c r="B264" s="269" t="s">
        <v>51</v>
      </c>
      <c r="C264" s="269"/>
      <c r="D264" s="269"/>
      <c r="E264" s="269"/>
      <c r="F264" s="269"/>
      <c r="G264" s="269"/>
      <c r="H264" s="269"/>
      <c r="J264" s="285">
        <v>166.38</v>
      </c>
      <c r="K264" s="285"/>
      <c r="M264" s="5">
        <v>1550</v>
      </c>
      <c r="N264" s="285">
        <v>1550</v>
      </c>
      <c r="O264" s="285"/>
      <c r="Q264" s="289">
        <v>0</v>
      </c>
      <c r="R264" s="289"/>
      <c r="S264" s="285">
        <v>0</v>
      </c>
      <c r="T264" s="285"/>
      <c r="U264" s="26">
        <f>SUM(U261*0.062)</f>
        <v>1550</v>
      </c>
      <c r="W264" s="26">
        <f>SUM(W261*0.062)</f>
        <v>0</v>
      </c>
      <c r="Y264" s="26">
        <f>SUM(Y261*0.062)</f>
        <v>0</v>
      </c>
      <c r="Z264" s="13"/>
    </row>
    <row r="265" spans="2:26" ht="6" customHeight="1" x14ac:dyDescent="0.25">
      <c r="Z265" s="13"/>
    </row>
    <row r="266" spans="2:26" ht="12.75" hidden="1" customHeight="1" x14ac:dyDescent="0.25">
      <c r="Z266" s="13"/>
    </row>
    <row r="267" spans="2:26" ht="12" customHeight="1" x14ac:dyDescent="0.25">
      <c r="B267" s="269" t="s">
        <v>52</v>
      </c>
      <c r="C267" s="269"/>
      <c r="D267" s="269"/>
      <c r="E267" s="269"/>
      <c r="F267" s="269"/>
      <c r="G267" s="269"/>
      <c r="H267" s="269"/>
      <c r="J267" s="285">
        <v>38.9</v>
      </c>
      <c r="K267" s="285"/>
      <c r="M267" s="5">
        <v>363</v>
      </c>
      <c r="N267" s="285">
        <v>363</v>
      </c>
      <c r="O267" s="285"/>
      <c r="Q267" s="289">
        <v>0</v>
      </c>
      <c r="R267" s="289"/>
      <c r="S267" s="285">
        <v>0</v>
      </c>
      <c r="T267" s="285"/>
      <c r="U267" s="26">
        <f>SUM(U261*0.0145)</f>
        <v>362.5</v>
      </c>
      <c r="W267" s="26">
        <f>SUM(W261*0.0145)</f>
        <v>0</v>
      </c>
      <c r="Y267" s="26">
        <f>SUM(Y261*0.0145)</f>
        <v>0</v>
      </c>
      <c r="Z267" s="13"/>
    </row>
    <row r="268" spans="2:26" ht="6" customHeight="1" x14ac:dyDescent="0.25">
      <c r="Z268" s="13"/>
    </row>
    <row r="269" spans="2:26" ht="12.75" hidden="1" customHeight="1" x14ac:dyDescent="0.25">
      <c r="Z269" s="13"/>
    </row>
    <row r="270" spans="2:26" ht="12" customHeight="1" x14ac:dyDescent="0.25">
      <c r="B270" s="269" t="s">
        <v>53</v>
      </c>
      <c r="C270" s="269"/>
      <c r="D270" s="269"/>
      <c r="E270" s="269"/>
      <c r="F270" s="269"/>
      <c r="G270" s="269"/>
      <c r="H270" s="269"/>
      <c r="J270" s="285">
        <v>6668.24</v>
      </c>
      <c r="K270" s="285"/>
      <c r="M270" s="5">
        <v>5000</v>
      </c>
      <c r="N270" s="285">
        <v>5000</v>
      </c>
      <c r="O270" s="285"/>
      <c r="Q270" s="290">
        <v>1796.65</v>
      </c>
      <c r="R270" s="290"/>
      <c r="S270" s="285">
        <v>0</v>
      </c>
      <c r="T270" s="285"/>
      <c r="U270" s="8">
        <v>5000</v>
      </c>
      <c r="W270" s="41"/>
      <c r="Y270" s="41"/>
      <c r="Z270" s="13"/>
    </row>
    <row r="271" spans="2:26" ht="6" customHeight="1" x14ac:dyDescent="0.25">
      <c r="Z271" s="13"/>
    </row>
    <row r="272" spans="2:26" ht="12" customHeight="1" x14ac:dyDescent="0.25">
      <c r="C272" s="269" t="s">
        <v>19</v>
      </c>
      <c r="D272" s="269"/>
      <c r="E272" s="269"/>
      <c r="F272" s="269"/>
      <c r="G272" s="269"/>
      <c r="H272" s="269"/>
      <c r="I272" s="269"/>
      <c r="Z272" s="13"/>
    </row>
    <row r="273" spans="2:26" ht="12.75" hidden="1" customHeight="1" x14ac:dyDescent="0.25">
      <c r="Z273" s="13"/>
    </row>
    <row r="274" spans="2:26" ht="12" customHeight="1" x14ac:dyDescent="0.25">
      <c r="D274" s="269" t="s">
        <v>47</v>
      </c>
      <c r="E274" s="269"/>
      <c r="F274" s="269"/>
      <c r="G274" s="269"/>
      <c r="H274" s="269"/>
      <c r="I274" s="269"/>
      <c r="Z274" s="13"/>
    </row>
    <row r="275" spans="2:26" ht="12.75" hidden="1" customHeight="1" x14ac:dyDescent="0.25">
      <c r="Z275" s="13"/>
    </row>
    <row r="276" spans="2:26" ht="12" customHeight="1" x14ac:dyDescent="0.25">
      <c r="E276" s="269" t="s">
        <v>80</v>
      </c>
      <c r="F276" s="269"/>
      <c r="G276" s="269"/>
      <c r="H276" s="269"/>
      <c r="I276" s="269"/>
      <c r="Z276" s="13"/>
    </row>
    <row r="277" spans="2:26" ht="12.75" hidden="1" customHeight="1" x14ac:dyDescent="0.25">
      <c r="Z277" s="13"/>
    </row>
    <row r="278" spans="2:26" ht="12" customHeight="1" x14ac:dyDescent="0.25">
      <c r="B278" s="269" t="s">
        <v>54</v>
      </c>
      <c r="C278" s="269"/>
      <c r="D278" s="269"/>
      <c r="E278" s="269"/>
      <c r="F278" s="269"/>
      <c r="G278" s="269"/>
      <c r="H278" s="269"/>
      <c r="J278" s="285">
        <v>1874.73</v>
      </c>
      <c r="K278" s="285"/>
      <c r="M278" s="5">
        <v>2500</v>
      </c>
      <c r="N278" s="285">
        <v>2500</v>
      </c>
      <c r="O278" s="285"/>
      <c r="Q278" s="285">
        <v>548.17999999999995</v>
      </c>
      <c r="R278" s="285"/>
      <c r="S278" s="285">
        <v>0</v>
      </c>
      <c r="T278" s="285"/>
      <c r="U278" s="8">
        <v>2500</v>
      </c>
      <c r="W278" s="41"/>
      <c r="Y278" s="41"/>
      <c r="Z278" s="13"/>
    </row>
    <row r="279" spans="2:26" ht="6" customHeight="1" x14ac:dyDescent="0.25">
      <c r="Z279" s="13"/>
    </row>
    <row r="280" spans="2:26" ht="12.75" hidden="1" customHeight="1" x14ac:dyDescent="0.25">
      <c r="Z280" s="13"/>
    </row>
    <row r="281" spans="2:26" ht="12" customHeight="1" x14ac:dyDescent="0.25">
      <c r="B281" s="269" t="s">
        <v>81</v>
      </c>
      <c r="C281" s="269"/>
      <c r="D281" s="269"/>
      <c r="E281" s="269"/>
      <c r="F281" s="269"/>
      <c r="G281" s="269"/>
      <c r="H281" s="269"/>
      <c r="J281" s="285">
        <v>0</v>
      </c>
      <c r="K281" s="285"/>
      <c r="M281" s="5">
        <v>790</v>
      </c>
      <c r="N281" s="285">
        <v>790</v>
      </c>
      <c r="O281" s="285"/>
      <c r="Q281" s="285">
        <v>790</v>
      </c>
      <c r="R281" s="285"/>
      <c r="S281" s="285">
        <v>0</v>
      </c>
      <c r="T281" s="285"/>
      <c r="U281" s="8">
        <v>0</v>
      </c>
      <c r="W281" s="41"/>
      <c r="Y281" s="41"/>
      <c r="Z281" s="13"/>
    </row>
    <row r="282" spans="2:26" ht="6" customHeight="1" x14ac:dyDescent="0.25">
      <c r="Z282" s="13"/>
    </row>
    <row r="283" spans="2:26" ht="12.75" hidden="1" customHeight="1" x14ac:dyDescent="0.25">
      <c r="Z283" s="13"/>
    </row>
    <row r="284" spans="2:26" ht="12" customHeight="1" x14ac:dyDescent="0.25">
      <c r="B284" s="269" t="s">
        <v>63</v>
      </c>
      <c r="C284" s="269"/>
      <c r="D284" s="269"/>
      <c r="E284" s="269"/>
      <c r="F284" s="269"/>
      <c r="G284" s="269"/>
      <c r="H284" s="269"/>
      <c r="J284" s="285">
        <v>259.98</v>
      </c>
      <c r="K284" s="285"/>
      <c r="M284" s="5">
        <v>300</v>
      </c>
      <c r="N284" s="285">
        <v>300</v>
      </c>
      <c r="O284" s="285"/>
      <c r="Q284" s="293">
        <v>273</v>
      </c>
      <c r="R284" s="293"/>
      <c r="S284" s="285">
        <v>0</v>
      </c>
      <c r="T284" s="285"/>
      <c r="U284" s="8">
        <v>500</v>
      </c>
      <c r="W284" s="41"/>
      <c r="Y284" s="41"/>
      <c r="Z284" s="13"/>
    </row>
    <row r="285" spans="2:26" ht="6" customHeight="1" x14ac:dyDescent="0.25">
      <c r="Z285" s="13"/>
    </row>
    <row r="286" spans="2:26" ht="12.75" hidden="1" customHeight="1" x14ac:dyDescent="0.25">
      <c r="Z286" s="13"/>
    </row>
    <row r="287" spans="2:26" ht="12" customHeight="1" x14ac:dyDescent="0.25">
      <c r="B287" s="269" t="s">
        <v>64</v>
      </c>
      <c r="C287" s="269"/>
      <c r="D287" s="269"/>
      <c r="E287" s="269"/>
      <c r="F287" s="269"/>
      <c r="G287" s="269"/>
      <c r="H287" s="269"/>
      <c r="J287" s="285">
        <v>573.71</v>
      </c>
      <c r="K287" s="285"/>
      <c r="M287" s="5">
        <v>600</v>
      </c>
      <c r="N287" s="285">
        <v>600</v>
      </c>
      <c r="O287" s="285"/>
      <c r="Q287" s="290">
        <v>54</v>
      </c>
      <c r="R287" s="290"/>
      <c r="S287" s="285">
        <v>0</v>
      </c>
      <c r="T287" s="285"/>
      <c r="U287" s="8">
        <v>600</v>
      </c>
      <c r="W287" s="41"/>
      <c r="Y287" s="41"/>
      <c r="Z287" s="13"/>
    </row>
    <row r="288" spans="2:26" ht="6" customHeight="1" x14ac:dyDescent="0.25">
      <c r="Z288" s="13"/>
    </row>
    <row r="289" spans="2:26" ht="12.75" hidden="1" customHeight="1" x14ac:dyDescent="0.25">
      <c r="Z289" s="13"/>
    </row>
    <row r="290" spans="2:26" ht="12" customHeight="1" x14ac:dyDescent="0.25">
      <c r="B290" s="269" t="s">
        <v>65</v>
      </c>
      <c r="C290" s="269"/>
      <c r="D290" s="269"/>
      <c r="E290" s="269"/>
      <c r="F290" s="269"/>
      <c r="G290" s="269"/>
      <c r="H290" s="269"/>
      <c r="J290" s="285">
        <v>1204</v>
      </c>
      <c r="K290" s="285"/>
      <c r="M290" s="5">
        <v>1500</v>
      </c>
      <c r="N290" s="285">
        <v>1500</v>
      </c>
      <c r="O290" s="285"/>
      <c r="Q290" s="293">
        <v>25</v>
      </c>
      <c r="R290" s="293"/>
      <c r="S290" s="285">
        <v>0</v>
      </c>
      <c r="T290" s="285"/>
      <c r="U290" s="8">
        <v>1500</v>
      </c>
      <c r="W290" s="41"/>
      <c r="Y290" s="41"/>
      <c r="Z290" s="13"/>
    </row>
    <row r="291" spans="2:26" ht="6" customHeight="1" x14ac:dyDescent="0.25">
      <c r="Z291" s="13"/>
    </row>
    <row r="292" spans="2:26" ht="12.75" hidden="1" customHeight="1" x14ac:dyDescent="0.25">
      <c r="Z292" s="13"/>
    </row>
    <row r="293" spans="2:26" ht="12" customHeight="1" x14ac:dyDescent="0.25">
      <c r="B293" s="269" t="s">
        <v>66</v>
      </c>
      <c r="C293" s="269"/>
      <c r="D293" s="269"/>
      <c r="E293" s="269"/>
      <c r="F293" s="269"/>
      <c r="G293" s="269"/>
      <c r="H293" s="269"/>
      <c r="J293" s="285">
        <v>871.8</v>
      </c>
      <c r="K293" s="285"/>
      <c r="M293" s="5">
        <v>600</v>
      </c>
      <c r="N293" s="285">
        <v>600</v>
      </c>
      <c r="O293" s="285"/>
      <c r="Q293" s="285">
        <v>0</v>
      </c>
      <c r="R293" s="285"/>
      <c r="S293" s="285">
        <v>0</v>
      </c>
      <c r="T293" s="285"/>
      <c r="U293" s="8">
        <v>600</v>
      </c>
      <c r="W293" s="41"/>
      <c r="Y293" s="41"/>
      <c r="Z293" s="13"/>
    </row>
    <row r="294" spans="2:26" ht="6" customHeight="1" x14ac:dyDescent="0.25">
      <c r="Z294" s="13"/>
    </row>
    <row r="295" spans="2:26" ht="12.75" hidden="1" customHeight="1" x14ac:dyDescent="0.25">
      <c r="Z295" s="13"/>
    </row>
    <row r="296" spans="2:26" ht="12" customHeight="1" x14ac:dyDescent="0.25">
      <c r="B296" s="269" t="s">
        <v>82</v>
      </c>
      <c r="C296" s="269"/>
      <c r="D296" s="269"/>
      <c r="E296" s="269"/>
      <c r="F296" s="269"/>
      <c r="G296" s="269"/>
      <c r="H296" s="269"/>
      <c r="J296" s="285">
        <v>0</v>
      </c>
      <c r="K296" s="285"/>
      <c r="M296" s="5">
        <v>600</v>
      </c>
      <c r="N296" s="285">
        <v>600</v>
      </c>
      <c r="O296" s="285"/>
      <c r="Q296" s="285">
        <v>0</v>
      </c>
      <c r="R296" s="285"/>
      <c r="S296" s="285">
        <v>0</v>
      </c>
      <c r="T296" s="285"/>
      <c r="U296" s="8">
        <v>0</v>
      </c>
      <c r="W296" s="41"/>
      <c r="Y296" s="41"/>
      <c r="Z296" s="13"/>
    </row>
    <row r="297" spans="2:26" ht="6" customHeight="1" x14ac:dyDescent="0.25">
      <c r="Z297" s="13"/>
    </row>
    <row r="298" spans="2:26" ht="2.25" customHeight="1" x14ac:dyDescent="0.25">
      <c r="Z298" s="13"/>
    </row>
    <row r="299" spans="2:26" ht="10.5" customHeight="1" x14ac:dyDescent="0.25">
      <c r="E299" s="118" t="s">
        <v>83</v>
      </c>
      <c r="F299" s="2"/>
      <c r="G299" s="2"/>
      <c r="H299" s="2"/>
      <c r="I299" s="2"/>
      <c r="J299" s="270">
        <v>24158.1</v>
      </c>
      <c r="K299" s="270"/>
      <c r="M299" s="143">
        <v>38803</v>
      </c>
      <c r="O299" s="143">
        <v>38803</v>
      </c>
      <c r="P299" s="6"/>
      <c r="Q299" s="297">
        <f>SUM(Q261:R296)</f>
        <v>4103.33</v>
      </c>
      <c r="R299" s="297"/>
      <c r="S299" s="294">
        <v>0</v>
      </c>
      <c r="T299" s="294"/>
      <c r="U299" s="144">
        <f>SUM(U261:U296)</f>
        <v>37612.5</v>
      </c>
      <c r="V299" s="6"/>
      <c r="W299" s="144">
        <f>SUM(W261:W296)</f>
        <v>0</v>
      </c>
      <c r="X299" s="6"/>
      <c r="Y299" s="144">
        <f>SUM(Y261:Y296)</f>
        <v>0</v>
      </c>
      <c r="Z299" s="13"/>
    </row>
    <row r="300" spans="2:26" ht="7.5" customHeight="1" x14ac:dyDescent="0.25">
      <c r="Z300" s="13"/>
    </row>
    <row r="301" spans="2:26" ht="12.75" hidden="1" customHeight="1" x14ac:dyDescent="0.25">
      <c r="Z301" s="13"/>
    </row>
    <row r="302" spans="2:26" ht="12" customHeight="1" x14ac:dyDescent="0.25">
      <c r="E302" s="291" t="s">
        <v>84</v>
      </c>
      <c r="F302" s="291"/>
      <c r="G302" s="291"/>
      <c r="H302" s="291"/>
      <c r="I302" s="291"/>
      <c r="Z302" s="13"/>
    </row>
    <row r="303" spans="2:26" ht="12.75" hidden="1" customHeight="1" x14ac:dyDescent="0.25">
      <c r="Z303" s="13"/>
    </row>
    <row r="304" spans="2:26" ht="12" customHeight="1" x14ac:dyDescent="0.25">
      <c r="B304" s="269" t="s">
        <v>49</v>
      </c>
      <c r="C304" s="269"/>
      <c r="D304" s="269"/>
      <c r="E304" s="269"/>
      <c r="F304" s="269"/>
      <c r="G304" s="269"/>
      <c r="H304" s="269"/>
      <c r="J304" s="285">
        <v>1200</v>
      </c>
      <c r="K304" s="285"/>
      <c r="M304" s="5">
        <v>1200</v>
      </c>
      <c r="N304" s="285">
        <v>1200</v>
      </c>
      <c r="O304" s="285"/>
      <c r="Q304" s="285">
        <v>1000</v>
      </c>
      <c r="R304" s="285"/>
      <c r="S304" s="285">
        <v>0</v>
      </c>
      <c r="T304" s="285"/>
      <c r="U304" s="17">
        <v>1200</v>
      </c>
      <c r="W304" s="41"/>
      <c r="Y304" s="41"/>
      <c r="Z304" s="13"/>
    </row>
    <row r="305" spans="2:26" ht="6" customHeight="1" x14ac:dyDescent="0.25">
      <c r="Z305" s="13"/>
    </row>
    <row r="306" spans="2:26" ht="12.75" hidden="1" customHeight="1" x14ac:dyDescent="0.25">
      <c r="Z306" s="13"/>
    </row>
    <row r="307" spans="2:26" ht="12" customHeight="1" x14ac:dyDescent="0.25">
      <c r="B307" s="269" t="s">
        <v>51</v>
      </c>
      <c r="C307" s="269"/>
      <c r="D307" s="269"/>
      <c r="E307" s="269"/>
      <c r="F307" s="269"/>
      <c r="G307" s="269"/>
      <c r="H307" s="269"/>
      <c r="J307" s="285">
        <v>74</v>
      </c>
      <c r="K307" s="285"/>
      <c r="M307" s="5">
        <v>74</v>
      </c>
      <c r="N307" s="285">
        <v>74</v>
      </c>
      <c r="O307" s="285"/>
      <c r="Q307" s="285">
        <v>62</v>
      </c>
      <c r="R307" s="285"/>
      <c r="S307" s="285">
        <v>0</v>
      </c>
      <c r="T307" s="285"/>
      <c r="U307" s="26">
        <f>SUM(U304*0.062)</f>
        <v>74.400000000000006</v>
      </c>
      <c r="W307" s="26">
        <f>SUM(W304*0.062)</f>
        <v>0</v>
      </c>
      <c r="Y307" s="26">
        <f>SUM(Y304*0.062)</f>
        <v>0</v>
      </c>
      <c r="Z307" s="13"/>
    </row>
    <row r="308" spans="2:26" ht="6" customHeight="1" x14ac:dyDescent="0.25">
      <c r="Z308" s="13"/>
    </row>
    <row r="309" spans="2:26" ht="12.75" hidden="1" customHeight="1" x14ac:dyDescent="0.25">
      <c r="Z309" s="13"/>
    </row>
    <row r="310" spans="2:26" ht="12" customHeight="1" x14ac:dyDescent="0.25">
      <c r="B310" s="269" t="s">
        <v>52</v>
      </c>
      <c r="C310" s="269"/>
      <c r="D310" s="269"/>
      <c r="E310" s="269"/>
      <c r="F310" s="269"/>
      <c r="G310" s="269"/>
      <c r="H310" s="269"/>
      <c r="J310" s="285">
        <v>17</v>
      </c>
      <c r="K310" s="285"/>
      <c r="M310" s="5">
        <v>17</v>
      </c>
      <c r="N310" s="285">
        <v>17</v>
      </c>
      <c r="O310" s="285"/>
      <c r="Q310" s="285">
        <v>14.5</v>
      </c>
      <c r="R310" s="285"/>
      <c r="S310" s="285">
        <v>0</v>
      </c>
      <c r="T310" s="285"/>
      <c r="U310" s="26">
        <f>SUM(U304*0.0145)</f>
        <v>17.400000000000002</v>
      </c>
      <c r="W310" s="26">
        <f>SUM(W304*0.0145)</f>
        <v>0</v>
      </c>
      <c r="Y310" s="26">
        <f>SUM(Y304*0.0145)</f>
        <v>0</v>
      </c>
      <c r="Z310" s="13"/>
    </row>
    <row r="311" spans="2:26" ht="6" customHeight="1" x14ac:dyDescent="0.25">
      <c r="Z311" s="13"/>
    </row>
    <row r="312" spans="2:26" ht="12.75" hidden="1" customHeight="1" x14ac:dyDescent="0.25">
      <c r="Z312" s="13"/>
    </row>
    <row r="313" spans="2:26" ht="12" customHeight="1" x14ac:dyDescent="0.25">
      <c r="B313" s="269" t="s">
        <v>53</v>
      </c>
      <c r="C313" s="269"/>
      <c r="D313" s="269"/>
      <c r="E313" s="269"/>
      <c r="F313" s="269"/>
      <c r="G313" s="269"/>
      <c r="H313" s="269"/>
      <c r="J313" s="285">
        <v>772.2</v>
      </c>
      <c r="K313" s="285"/>
      <c r="M313" s="5">
        <v>700</v>
      </c>
      <c r="N313" s="285">
        <v>700</v>
      </c>
      <c r="O313" s="285"/>
      <c r="Q313" s="285">
        <v>61.79</v>
      </c>
      <c r="R313" s="285"/>
      <c r="S313" s="285">
        <v>0</v>
      </c>
      <c r="T313" s="285"/>
      <c r="U313" s="8">
        <v>500</v>
      </c>
      <c r="W313" s="41"/>
      <c r="Y313" s="41"/>
      <c r="Z313" s="13" t="s">
        <v>227</v>
      </c>
    </row>
    <row r="314" spans="2:26" ht="6" customHeight="1" x14ac:dyDescent="0.25">
      <c r="Z314" s="13"/>
    </row>
    <row r="315" spans="2:26" ht="12.75" hidden="1" customHeight="1" x14ac:dyDescent="0.25">
      <c r="Z315" s="13"/>
    </row>
    <row r="316" spans="2:26" ht="12" customHeight="1" x14ac:dyDescent="0.25">
      <c r="B316" s="269" t="s">
        <v>54</v>
      </c>
      <c r="C316" s="269"/>
      <c r="D316" s="269"/>
      <c r="E316" s="269"/>
      <c r="F316" s="269"/>
      <c r="G316" s="269"/>
      <c r="H316" s="269"/>
      <c r="J316" s="285">
        <v>1007.72</v>
      </c>
      <c r="K316" s="285"/>
      <c r="M316" s="5">
        <v>1200</v>
      </c>
      <c r="N316" s="285">
        <v>1200</v>
      </c>
      <c r="O316" s="285"/>
      <c r="Q316" s="285">
        <v>1005</v>
      </c>
      <c r="R316" s="285"/>
      <c r="S316" s="285">
        <v>0</v>
      </c>
      <c r="T316" s="285"/>
      <c r="U316" s="8">
        <v>1500</v>
      </c>
      <c r="W316" s="8"/>
      <c r="Y316" s="41"/>
      <c r="Z316" s="13"/>
    </row>
    <row r="317" spans="2:26" ht="6" customHeight="1" x14ac:dyDescent="0.25">
      <c r="Z317" s="13"/>
    </row>
    <row r="318" spans="2:26" ht="12.75" hidden="1" customHeight="1" x14ac:dyDescent="0.25">
      <c r="Z318" s="13"/>
    </row>
    <row r="319" spans="2:26" ht="12" customHeight="1" x14ac:dyDescent="0.25">
      <c r="B319" s="269" t="s">
        <v>85</v>
      </c>
      <c r="C319" s="269"/>
      <c r="D319" s="269"/>
      <c r="E319" s="269"/>
      <c r="F319" s="269"/>
      <c r="G319" s="269"/>
      <c r="H319" s="269"/>
      <c r="J319" s="285">
        <v>27600</v>
      </c>
      <c r="K319" s="285"/>
      <c r="M319" s="5">
        <v>30300</v>
      </c>
      <c r="N319" s="285">
        <v>30300</v>
      </c>
      <c r="O319" s="285"/>
      <c r="Q319" s="285">
        <v>25250</v>
      </c>
      <c r="R319" s="285"/>
      <c r="S319" s="285">
        <v>0</v>
      </c>
      <c r="T319" s="285"/>
      <c r="U319" s="8">
        <v>32000</v>
      </c>
      <c r="W319" s="8"/>
      <c r="Y319" s="41"/>
      <c r="Z319" s="13"/>
    </row>
    <row r="320" spans="2:26" ht="6" customHeight="1" x14ac:dyDescent="0.25">
      <c r="Z320" s="13"/>
    </row>
    <row r="321" spans="2:27" ht="12.75" hidden="1" customHeight="1" x14ac:dyDescent="0.25">
      <c r="Z321" s="13"/>
    </row>
    <row r="322" spans="2:27" ht="12" customHeight="1" x14ac:dyDescent="0.25">
      <c r="B322" s="269" t="s">
        <v>81</v>
      </c>
      <c r="C322" s="269"/>
      <c r="D322" s="269"/>
      <c r="E322" s="269"/>
      <c r="F322" s="269"/>
      <c r="G322" s="269"/>
      <c r="H322" s="269"/>
      <c r="J322" s="285">
        <v>676</v>
      </c>
      <c r="K322" s="285"/>
      <c r="M322" s="5">
        <v>700</v>
      </c>
      <c r="N322" s="285">
        <v>700</v>
      </c>
      <c r="O322" s="285"/>
      <c r="Q322" s="285">
        <v>729</v>
      </c>
      <c r="R322" s="285"/>
      <c r="S322" s="285">
        <v>0</v>
      </c>
      <c r="T322" s="285"/>
      <c r="U322" s="8">
        <v>800</v>
      </c>
      <c r="W322" s="8"/>
      <c r="Y322" s="41"/>
      <c r="Z322" s="13"/>
    </row>
    <row r="323" spans="2:27" ht="6" customHeight="1" x14ac:dyDescent="0.25">
      <c r="Z323" s="13"/>
    </row>
    <row r="324" spans="2:27" ht="12.75" hidden="1" customHeight="1" x14ac:dyDescent="0.25">
      <c r="Z324" s="13"/>
    </row>
    <row r="325" spans="2:27" ht="12" customHeight="1" x14ac:dyDescent="0.25">
      <c r="B325" s="269" t="s">
        <v>65</v>
      </c>
      <c r="C325" s="269"/>
      <c r="D325" s="269"/>
      <c r="E325" s="269"/>
      <c r="F325" s="269"/>
      <c r="G325" s="269"/>
      <c r="H325" s="269"/>
      <c r="J325" s="285">
        <v>0</v>
      </c>
      <c r="K325" s="285"/>
      <c r="M325" s="5">
        <v>0</v>
      </c>
      <c r="N325" s="285">
        <v>0</v>
      </c>
      <c r="O325" s="285"/>
      <c r="Q325" s="285">
        <v>0</v>
      </c>
      <c r="R325" s="285"/>
      <c r="S325" s="285">
        <v>0</v>
      </c>
      <c r="T325" s="285"/>
      <c r="U325" s="8">
        <v>0</v>
      </c>
      <c r="W325" s="8"/>
      <c r="Y325" s="41"/>
      <c r="Z325" s="13"/>
    </row>
    <row r="326" spans="2:27" ht="6" customHeight="1" x14ac:dyDescent="0.25">
      <c r="Z326" s="13"/>
    </row>
    <row r="327" spans="2:27" ht="12.75" hidden="1" customHeight="1" x14ac:dyDescent="0.25">
      <c r="Z327" s="13"/>
    </row>
    <row r="328" spans="2:27" ht="12" customHeight="1" x14ac:dyDescent="0.25">
      <c r="B328" s="269" t="s">
        <v>66</v>
      </c>
      <c r="C328" s="269"/>
      <c r="D328" s="269"/>
      <c r="E328" s="269"/>
      <c r="F328" s="269"/>
      <c r="G328" s="269"/>
      <c r="H328" s="269"/>
      <c r="J328" s="285">
        <v>0</v>
      </c>
      <c r="K328" s="285"/>
      <c r="M328" s="5">
        <v>50</v>
      </c>
      <c r="N328" s="285">
        <v>50</v>
      </c>
      <c r="O328" s="285"/>
      <c r="Q328" s="285">
        <v>0</v>
      </c>
      <c r="R328" s="285"/>
      <c r="S328" s="285">
        <v>0</v>
      </c>
      <c r="T328" s="285"/>
      <c r="U328" s="8">
        <v>50</v>
      </c>
      <c r="W328" s="8"/>
      <c r="Y328" s="41"/>
      <c r="Z328" s="13"/>
    </row>
    <row r="329" spans="2:27" ht="6" customHeight="1" x14ac:dyDescent="0.25">
      <c r="Z329" s="13"/>
    </row>
    <row r="330" spans="2:27" ht="2.25" customHeight="1" x14ac:dyDescent="0.25">
      <c r="Z330" s="13"/>
    </row>
    <row r="331" spans="2:27" ht="10.5" customHeight="1" x14ac:dyDescent="0.25">
      <c r="E331" s="118" t="s">
        <v>86</v>
      </c>
      <c r="F331" s="2"/>
      <c r="G331" s="2"/>
      <c r="H331" s="2"/>
      <c r="I331" s="2"/>
      <c r="J331" s="270">
        <v>31347.72</v>
      </c>
      <c r="K331" s="270"/>
      <c r="M331" s="143">
        <v>34243</v>
      </c>
      <c r="O331" s="143">
        <v>34243</v>
      </c>
      <c r="P331" s="6"/>
      <c r="Q331" s="297">
        <f>SUM(Q304:R328)</f>
        <v>28122.29</v>
      </c>
      <c r="R331" s="297"/>
      <c r="S331" s="294">
        <v>0</v>
      </c>
      <c r="T331" s="294"/>
      <c r="U331" s="144">
        <f>SUM(U304:U328)</f>
        <v>36141.800000000003</v>
      </c>
      <c r="V331" s="6"/>
      <c r="W331" s="144">
        <f>SUM(W304:W328)</f>
        <v>0</v>
      </c>
      <c r="X331" s="6"/>
      <c r="Y331" s="144">
        <f>SUM(Y304:Y328)</f>
        <v>0</v>
      </c>
      <c r="Z331" s="13"/>
    </row>
    <row r="332" spans="2:27" ht="7.5" customHeight="1" x14ac:dyDescent="0.25">
      <c r="Z332" s="13"/>
    </row>
    <row r="333" spans="2:27" ht="12.75" hidden="1" customHeight="1" x14ac:dyDescent="0.25">
      <c r="Z333" s="13"/>
    </row>
    <row r="334" spans="2:27" ht="12" customHeight="1" x14ac:dyDescent="0.25">
      <c r="E334" s="291" t="s">
        <v>87</v>
      </c>
      <c r="F334" s="291"/>
      <c r="G334" s="291"/>
      <c r="H334" s="291"/>
      <c r="I334" s="291"/>
      <c r="Z334" s="13"/>
    </row>
    <row r="335" spans="2:27" ht="12.75" hidden="1" customHeight="1" x14ac:dyDescent="0.25">
      <c r="Z335" s="13"/>
    </row>
    <row r="336" spans="2:27" ht="12" customHeight="1" x14ac:dyDescent="0.25">
      <c r="B336" s="269" t="s">
        <v>88</v>
      </c>
      <c r="C336" s="269"/>
      <c r="D336" s="269"/>
      <c r="E336" s="269"/>
      <c r="F336" s="269"/>
      <c r="G336" s="269"/>
      <c r="H336" s="269"/>
      <c r="J336" s="285">
        <v>49219</v>
      </c>
      <c r="K336" s="285"/>
      <c r="M336" s="5">
        <v>60000</v>
      </c>
      <c r="N336" s="285">
        <v>60000</v>
      </c>
      <c r="O336" s="285"/>
      <c r="Q336" s="285">
        <v>60527.68</v>
      </c>
      <c r="R336" s="285"/>
      <c r="S336" s="285">
        <v>0</v>
      </c>
      <c r="T336" s="285"/>
      <c r="U336" s="8">
        <v>60000</v>
      </c>
      <c r="W336" s="44"/>
      <c r="Y336" s="44"/>
      <c r="Z336" s="13"/>
      <c r="AA336" s="10"/>
    </row>
    <row r="337" spans="2:26" ht="6" customHeight="1" x14ac:dyDescent="0.25">
      <c r="Z337" s="13"/>
    </row>
    <row r="338" spans="2:26" ht="2.25" customHeight="1" x14ac:dyDescent="0.25">
      <c r="Z338" s="13"/>
    </row>
    <row r="339" spans="2:26" ht="10.5" customHeight="1" x14ac:dyDescent="0.25">
      <c r="E339" s="118" t="s">
        <v>89</v>
      </c>
      <c r="F339" s="2"/>
      <c r="G339" s="2"/>
      <c r="H339" s="2"/>
      <c r="I339" s="2"/>
      <c r="J339" s="270">
        <v>49219</v>
      </c>
      <c r="K339" s="270"/>
      <c r="M339" s="143">
        <v>60000</v>
      </c>
      <c r="N339" s="6"/>
      <c r="O339" s="143">
        <v>60000</v>
      </c>
      <c r="Q339" s="297">
        <f>SUM(Q336)</f>
        <v>60527.68</v>
      </c>
      <c r="R339" s="297"/>
      <c r="S339" s="294">
        <v>0</v>
      </c>
      <c r="T339" s="294"/>
      <c r="U339" s="144">
        <v>60000</v>
      </c>
      <c r="V339" s="6"/>
      <c r="W339" s="144">
        <f>SUM(W336)</f>
        <v>0</v>
      </c>
      <c r="X339" s="6"/>
      <c r="Y339" s="144">
        <f>SUM(Y336)</f>
        <v>0</v>
      </c>
      <c r="Z339" s="13"/>
    </row>
    <row r="340" spans="2:26" ht="7.5" customHeight="1" x14ac:dyDescent="0.25">
      <c r="Z340" s="13"/>
    </row>
    <row r="341" spans="2:26" ht="12.75" hidden="1" customHeight="1" x14ac:dyDescent="0.25">
      <c r="Z341" s="13"/>
    </row>
    <row r="342" spans="2:26" ht="12" customHeight="1" x14ac:dyDescent="0.25">
      <c r="E342" s="291" t="s">
        <v>90</v>
      </c>
      <c r="F342" s="291"/>
      <c r="G342" s="291"/>
      <c r="H342" s="291"/>
      <c r="I342" s="291"/>
      <c r="Z342" s="13"/>
    </row>
    <row r="343" spans="2:26" ht="12.75" hidden="1" customHeight="1" x14ac:dyDescent="0.25">
      <c r="Z343" s="13"/>
    </row>
    <row r="344" spans="2:26" ht="12" customHeight="1" x14ac:dyDescent="0.25">
      <c r="B344" s="269" t="s">
        <v>49</v>
      </c>
      <c r="C344" s="269"/>
      <c r="D344" s="269"/>
      <c r="E344" s="269"/>
      <c r="F344" s="269"/>
      <c r="G344" s="269"/>
      <c r="H344" s="269"/>
      <c r="J344" s="285">
        <v>28115.1</v>
      </c>
      <c r="K344" s="285"/>
      <c r="M344" s="5">
        <v>30645</v>
      </c>
      <c r="N344" s="285">
        <v>30645</v>
      </c>
      <c r="O344" s="285"/>
      <c r="Q344" s="285">
        <v>25930.3</v>
      </c>
      <c r="R344" s="285"/>
      <c r="S344" s="285">
        <v>0</v>
      </c>
      <c r="T344" s="285"/>
      <c r="U344" s="8">
        <v>30645</v>
      </c>
      <c r="W344" s="41"/>
      <c r="Y344" s="41"/>
      <c r="Z344" s="13"/>
    </row>
    <row r="345" spans="2:26" ht="6" customHeight="1" x14ac:dyDescent="0.25">
      <c r="Z345" s="13"/>
    </row>
    <row r="346" spans="2:26" ht="12.75" hidden="1" customHeight="1" x14ac:dyDescent="0.25">
      <c r="Z346" s="13"/>
    </row>
    <row r="347" spans="2:26" ht="12" customHeight="1" x14ac:dyDescent="0.25">
      <c r="B347" s="269" t="s">
        <v>50</v>
      </c>
      <c r="C347" s="269"/>
      <c r="D347" s="269"/>
      <c r="E347" s="269"/>
      <c r="F347" s="269"/>
      <c r="G347" s="269"/>
      <c r="H347" s="269"/>
      <c r="J347" s="285">
        <v>16393.04</v>
      </c>
      <c r="K347" s="285"/>
      <c r="M347" s="5">
        <v>20370</v>
      </c>
      <c r="N347" s="285">
        <v>20370</v>
      </c>
      <c r="O347" s="285"/>
      <c r="Q347" s="285">
        <v>13571.56</v>
      </c>
      <c r="R347" s="285"/>
      <c r="S347" s="285">
        <v>0</v>
      </c>
      <c r="T347" s="285"/>
      <c r="U347" s="8">
        <v>16000</v>
      </c>
      <c r="W347" s="41"/>
      <c r="Y347" s="41"/>
      <c r="Z347" s="155" t="s">
        <v>256</v>
      </c>
    </row>
    <row r="348" spans="2:26" ht="6" customHeight="1" x14ac:dyDescent="0.25">
      <c r="Z348" s="13"/>
    </row>
    <row r="349" spans="2:26" ht="12.75" hidden="1" customHeight="1" x14ac:dyDescent="0.25">
      <c r="Z349" s="13"/>
    </row>
    <row r="350" spans="2:26" ht="12" customHeight="1" x14ac:dyDescent="0.25">
      <c r="B350" s="269" t="s">
        <v>51</v>
      </c>
      <c r="C350" s="269"/>
      <c r="D350" s="269"/>
      <c r="E350" s="269"/>
      <c r="F350" s="269"/>
      <c r="G350" s="269"/>
      <c r="H350" s="269"/>
      <c r="J350" s="285">
        <v>2593.85</v>
      </c>
      <c r="K350" s="285"/>
      <c r="M350" s="5">
        <v>3163</v>
      </c>
      <c r="N350" s="285">
        <v>3163</v>
      </c>
      <c r="O350" s="285"/>
      <c r="Q350" s="285">
        <v>2449.19</v>
      </c>
      <c r="R350" s="285"/>
      <c r="S350" s="285">
        <v>0</v>
      </c>
      <c r="T350" s="285"/>
      <c r="U350" s="26">
        <f>SUM(U344,U347)*0.062</f>
        <v>2891.99</v>
      </c>
      <c r="W350" s="26">
        <f>SUM(W344,W347)*0.062</f>
        <v>0</v>
      </c>
      <c r="Y350" s="26">
        <f>SUM(Y344,Y347)*0.062</f>
        <v>0</v>
      </c>
      <c r="Z350" s="13"/>
    </row>
    <row r="351" spans="2:26" ht="6" customHeight="1" x14ac:dyDescent="0.25">
      <c r="Z351" s="13"/>
    </row>
    <row r="352" spans="2:26" ht="12.75" hidden="1" customHeight="1" x14ac:dyDescent="0.25">
      <c r="Z352" s="13"/>
    </row>
    <row r="353" spans="2:26" ht="12" customHeight="1" x14ac:dyDescent="0.25">
      <c r="B353" s="269" t="s">
        <v>52</v>
      </c>
      <c r="C353" s="269"/>
      <c r="D353" s="269"/>
      <c r="E353" s="269"/>
      <c r="F353" s="269"/>
      <c r="G353" s="269"/>
      <c r="H353" s="269"/>
      <c r="J353" s="285">
        <v>606.63</v>
      </c>
      <c r="K353" s="285"/>
      <c r="M353" s="5">
        <v>740</v>
      </c>
      <c r="N353" s="285">
        <v>740</v>
      </c>
      <c r="O353" s="285"/>
      <c r="Q353" s="285">
        <v>572.73</v>
      </c>
      <c r="R353" s="285"/>
      <c r="S353" s="285">
        <v>0</v>
      </c>
      <c r="T353" s="285"/>
      <c r="U353" s="26">
        <f>SUM(U344,U347)*0.0145</f>
        <v>676.35250000000008</v>
      </c>
      <c r="W353" s="26">
        <f>SUM(W344,W347)*0.0145</f>
        <v>0</v>
      </c>
      <c r="Y353" s="26">
        <f>SUM(Y344,Y347)*0.0145</f>
        <v>0</v>
      </c>
      <c r="Z353" s="13"/>
    </row>
    <row r="354" spans="2:26" ht="6" customHeight="1" x14ac:dyDescent="0.25">
      <c r="Z354" s="13"/>
    </row>
    <row r="355" spans="2:26" ht="12.75" hidden="1" customHeight="1" x14ac:dyDescent="0.25">
      <c r="Z355" s="13"/>
    </row>
    <row r="356" spans="2:26" ht="12" customHeight="1" x14ac:dyDescent="0.25">
      <c r="B356" s="269" t="s">
        <v>53</v>
      </c>
      <c r="C356" s="269"/>
      <c r="D356" s="269"/>
      <c r="E356" s="269"/>
      <c r="F356" s="269"/>
      <c r="G356" s="269"/>
      <c r="H356" s="269"/>
      <c r="J356" s="285">
        <v>1630.54</v>
      </c>
      <c r="K356" s="285"/>
      <c r="M356" s="5">
        <v>1800</v>
      </c>
      <c r="N356" s="285">
        <v>1800</v>
      </c>
      <c r="O356" s="285"/>
      <c r="Q356" s="285">
        <v>742.26</v>
      </c>
      <c r="R356" s="285"/>
      <c r="S356" s="285">
        <v>0</v>
      </c>
      <c r="T356" s="285"/>
      <c r="U356" s="8">
        <v>1800</v>
      </c>
      <c r="W356" s="41"/>
      <c r="Y356" s="41"/>
      <c r="Z356" s="13"/>
    </row>
    <row r="357" spans="2:26" ht="6" customHeight="1" x14ac:dyDescent="0.25">
      <c r="Z357" s="13"/>
    </row>
    <row r="358" spans="2:26" ht="12.75" hidden="1" customHeight="1" x14ac:dyDescent="0.25">
      <c r="Z358" s="13"/>
    </row>
    <row r="359" spans="2:26" ht="12" customHeight="1" x14ac:dyDescent="0.25">
      <c r="B359" s="269" t="s">
        <v>54</v>
      </c>
      <c r="C359" s="269"/>
      <c r="D359" s="269"/>
      <c r="E359" s="269"/>
      <c r="F359" s="269"/>
      <c r="G359" s="269"/>
      <c r="H359" s="269"/>
      <c r="J359" s="285">
        <v>97.45</v>
      </c>
      <c r="K359" s="285"/>
      <c r="M359" s="5">
        <v>100</v>
      </c>
      <c r="N359" s="285">
        <v>100</v>
      </c>
      <c r="O359" s="285"/>
      <c r="Q359" s="285">
        <v>14.13</v>
      </c>
      <c r="R359" s="285"/>
      <c r="S359" s="285">
        <v>0</v>
      </c>
      <c r="T359" s="285"/>
      <c r="U359" s="8">
        <v>100</v>
      </c>
      <c r="W359" s="41"/>
      <c r="Y359" s="41"/>
      <c r="Z359" s="13"/>
    </row>
    <row r="360" spans="2:26" ht="6" customHeight="1" x14ac:dyDescent="0.25">
      <c r="Z360" s="13"/>
    </row>
    <row r="361" spans="2:26" ht="12.75" hidden="1" customHeight="1" x14ac:dyDescent="0.25">
      <c r="Z361" s="13"/>
    </row>
    <row r="362" spans="2:26" ht="12" customHeight="1" x14ac:dyDescent="0.25">
      <c r="B362" s="269" t="s">
        <v>59</v>
      </c>
      <c r="C362" s="269"/>
      <c r="D362" s="269"/>
      <c r="E362" s="269"/>
      <c r="F362" s="269"/>
      <c r="G362" s="269"/>
      <c r="H362" s="269"/>
      <c r="J362" s="290">
        <v>150</v>
      </c>
      <c r="K362" s="290"/>
      <c r="M362" s="5">
        <v>150</v>
      </c>
      <c r="N362" s="285">
        <v>150</v>
      </c>
      <c r="O362" s="285"/>
      <c r="Q362" s="290">
        <v>150</v>
      </c>
      <c r="R362" s="290"/>
      <c r="S362" s="285">
        <v>0</v>
      </c>
      <c r="T362" s="285"/>
      <c r="U362" s="8">
        <v>150</v>
      </c>
      <c r="W362" s="41"/>
      <c r="Y362" s="41"/>
      <c r="Z362" s="13"/>
    </row>
    <row r="363" spans="2:26" ht="6" customHeight="1" x14ac:dyDescent="0.25">
      <c r="Z363" s="13"/>
    </row>
    <row r="364" spans="2:26" ht="12.75" hidden="1" customHeight="1" x14ac:dyDescent="0.25">
      <c r="Z364" s="13"/>
    </row>
    <row r="365" spans="2:26" ht="12" customHeight="1" x14ac:dyDescent="0.25">
      <c r="B365" s="269" t="s">
        <v>81</v>
      </c>
      <c r="C365" s="269"/>
      <c r="D365" s="269"/>
      <c r="E365" s="269"/>
      <c r="F365" s="269"/>
      <c r="G365" s="269"/>
      <c r="H365" s="269"/>
      <c r="J365" s="285">
        <v>2726.3</v>
      </c>
      <c r="K365" s="285"/>
      <c r="M365" s="5">
        <v>3676</v>
      </c>
      <c r="N365" s="285">
        <v>3676</v>
      </c>
      <c r="O365" s="285"/>
      <c r="Q365" s="293">
        <v>3106.9</v>
      </c>
      <c r="R365" s="293"/>
      <c r="S365" s="285">
        <v>0</v>
      </c>
      <c r="T365" s="285"/>
      <c r="U365" s="17">
        <v>3500</v>
      </c>
      <c r="W365" s="41"/>
      <c r="Y365" s="41"/>
      <c r="Z365" s="13"/>
    </row>
    <row r="366" spans="2:26" ht="6" customHeight="1" x14ac:dyDescent="0.25">
      <c r="Z366" s="13"/>
    </row>
    <row r="367" spans="2:26" ht="12.75" hidden="1" customHeight="1" x14ac:dyDescent="0.25">
      <c r="Z367" s="13"/>
    </row>
    <row r="368" spans="2:26" ht="12" customHeight="1" x14ac:dyDescent="0.25">
      <c r="B368" s="269" t="s">
        <v>63</v>
      </c>
      <c r="C368" s="269"/>
      <c r="D368" s="269"/>
      <c r="E368" s="269"/>
      <c r="F368" s="269"/>
      <c r="G368" s="269"/>
      <c r="H368" s="269"/>
      <c r="J368" s="285">
        <v>149.88</v>
      </c>
      <c r="K368" s="285"/>
      <c r="M368" s="5">
        <v>600</v>
      </c>
      <c r="N368" s="285">
        <v>600</v>
      </c>
      <c r="O368" s="285"/>
      <c r="Q368" s="285">
        <v>139.85</v>
      </c>
      <c r="R368" s="285"/>
      <c r="S368" s="285">
        <v>0</v>
      </c>
      <c r="T368" s="285"/>
      <c r="U368" s="8">
        <v>600</v>
      </c>
      <c r="W368" s="41"/>
      <c r="Y368" s="41"/>
      <c r="Z368" s="13"/>
    </row>
    <row r="369" spans="2:26" ht="6" customHeight="1" x14ac:dyDescent="0.25">
      <c r="Z369" s="13"/>
    </row>
    <row r="370" spans="2:26" ht="12.75" hidden="1" customHeight="1" x14ac:dyDescent="0.25">
      <c r="Z370" s="13"/>
    </row>
    <row r="371" spans="2:26" ht="12" customHeight="1" x14ac:dyDescent="0.25">
      <c r="B371" s="269" t="s">
        <v>64</v>
      </c>
      <c r="C371" s="269"/>
      <c r="D371" s="269"/>
      <c r="E371" s="269"/>
      <c r="F371" s="269"/>
      <c r="G371" s="269"/>
      <c r="H371" s="269"/>
      <c r="J371" s="285">
        <v>22</v>
      </c>
      <c r="K371" s="285"/>
      <c r="M371" s="5">
        <v>600</v>
      </c>
      <c r="N371" s="285">
        <v>600</v>
      </c>
      <c r="O371" s="285"/>
      <c r="Q371" s="285">
        <v>336.69</v>
      </c>
      <c r="R371" s="285"/>
      <c r="S371" s="285">
        <v>0</v>
      </c>
      <c r="T371" s="285"/>
      <c r="U371" s="8">
        <v>600</v>
      </c>
      <c r="W371" s="41"/>
      <c r="Y371" s="41"/>
      <c r="Z371" s="13"/>
    </row>
    <row r="372" spans="2:26" ht="6" customHeight="1" x14ac:dyDescent="0.25">
      <c r="Z372" s="13"/>
    </row>
    <row r="373" spans="2:26" ht="12.75" hidden="1" customHeight="1" x14ac:dyDescent="0.25">
      <c r="Z373" s="13"/>
    </row>
    <row r="374" spans="2:26" ht="12" customHeight="1" x14ac:dyDescent="0.25">
      <c r="B374" s="269" t="s">
        <v>65</v>
      </c>
      <c r="C374" s="269"/>
      <c r="D374" s="269"/>
      <c r="E374" s="269"/>
      <c r="F374" s="269"/>
      <c r="G374" s="269"/>
      <c r="H374" s="269"/>
      <c r="J374" s="290">
        <v>573.75</v>
      </c>
      <c r="K374" s="290"/>
      <c r="M374" s="5">
        <v>1000</v>
      </c>
      <c r="N374" s="285">
        <v>1000</v>
      </c>
      <c r="O374" s="285"/>
      <c r="Q374" s="290">
        <v>120</v>
      </c>
      <c r="R374" s="290"/>
      <c r="S374" s="285">
        <v>0</v>
      </c>
      <c r="T374" s="285"/>
      <c r="U374" s="8">
        <v>500</v>
      </c>
      <c r="W374" s="41"/>
      <c r="Y374" s="41"/>
      <c r="Z374" s="13"/>
    </row>
    <row r="375" spans="2:26" ht="6" customHeight="1" x14ac:dyDescent="0.25">
      <c r="Z375" s="13"/>
    </row>
    <row r="376" spans="2:26" ht="12.75" hidden="1" customHeight="1" x14ac:dyDescent="0.25">
      <c r="Z376" s="13"/>
    </row>
    <row r="377" spans="2:26" ht="12" customHeight="1" x14ac:dyDescent="0.25">
      <c r="B377" s="269" t="s">
        <v>66</v>
      </c>
      <c r="C377" s="269"/>
      <c r="D377" s="269"/>
      <c r="E377" s="269"/>
      <c r="F377" s="269"/>
      <c r="G377" s="269"/>
      <c r="H377" s="269"/>
      <c r="J377" s="285">
        <v>512.6</v>
      </c>
      <c r="K377" s="285"/>
      <c r="M377" s="5">
        <v>3500</v>
      </c>
      <c r="N377" s="285">
        <v>3500</v>
      </c>
      <c r="O377" s="285"/>
      <c r="Q377" s="285">
        <v>3264.75</v>
      </c>
      <c r="R377" s="285"/>
      <c r="S377" s="285">
        <v>0</v>
      </c>
      <c r="T377" s="285"/>
      <c r="U377" s="8">
        <v>4000</v>
      </c>
      <c r="W377" s="41"/>
      <c r="Y377" s="41"/>
      <c r="Z377" s="13"/>
    </row>
    <row r="378" spans="2:26" ht="6" customHeight="1" x14ac:dyDescent="0.25">
      <c r="Z378" s="13"/>
    </row>
    <row r="379" spans="2:26" ht="2.25" customHeight="1" x14ac:dyDescent="0.25">
      <c r="Z379" s="13"/>
    </row>
    <row r="380" spans="2:26" ht="10.5" customHeight="1" x14ac:dyDescent="0.25">
      <c r="E380" s="118" t="s">
        <v>91</v>
      </c>
      <c r="F380" s="2"/>
      <c r="G380" s="2"/>
      <c r="H380" s="2"/>
      <c r="I380" s="2"/>
      <c r="J380" s="270">
        <v>53572.14</v>
      </c>
      <c r="K380" s="270"/>
      <c r="M380" s="143">
        <v>66344</v>
      </c>
      <c r="O380" s="143">
        <v>66344</v>
      </c>
      <c r="P380" s="6"/>
      <c r="Q380" s="297">
        <f>SUM(Q344:R377)</f>
        <v>50398.360000000008</v>
      </c>
      <c r="R380" s="297"/>
      <c r="S380" s="294">
        <v>0</v>
      </c>
      <c r="T380" s="294"/>
      <c r="U380" s="144">
        <f>SUM(U344:U377)</f>
        <v>61463.342499999999</v>
      </c>
      <c r="V380" s="6"/>
      <c r="W380" s="144">
        <f>SUM(W344:W377)</f>
        <v>0</v>
      </c>
      <c r="X380" s="6"/>
      <c r="Y380" s="144">
        <f>SUM(Y344:Y377)</f>
        <v>0</v>
      </c>
      <c r="Z380" s="13"/>
    </row>
    <row r="381" spans="2:26" ht="7.5" customHeight="1" x14ac:dyDescent="0.25">
      <c r="Z381" s="13"/>
    </row>
    <row r="382" spans="2:26" ht="12.75" hidden="1" customHeight="1" x14ac:dyDescent="0.25">
      <c r="Z382" s="13"/>
    </row>
    <row r="383" spans="2:26" ht="12" customHeight="1" x14ac:dyDescent="0.25">
      <c r="E383" s="291" t="s">
        <v>92</v>
      </c>
      <c r="F383" s="291"/>
      <c r="G383" s="291"/>
      <c r="H383" s="291"/>
      <c r="I383" s="291"/>
      <c r="U383" s="15"/>
      <c r="W383" s="15"/>
      <c r="Y383" s="15"/>
      <c r="Z383" s="13"/>
    </row>
    <row r="384" spans="2:26" ht="12.75" hidden="1" customHeight="1" x14ac:dyDescent="0.25">
      <c r="U384" s="8"/>
      <c r="W384" s="8"/>
      <c r="Y384" s="8"/>
      <c r="Z384" s="13"/>
    </row>
    <row r="385" spans="2:32" ht="12" customHeight="1" x14ac:dyDescent="0.25">
      <c r="B385" s="269" t="s">
        <v>441</v>
      </c>
      <c r="C385" s="269"/>
      <c r="D385" s="269"/>
      <c r="E385" s="269"/>
      <c r="F385" s="269"/>
      <c r="G385" s="269"/>
      <c r="H385" s="269"/>
      <c r="J385" s="285">
        <v>920</v>
      </c>
      <c r="K385" s="285"/>
      <c r="M385" s="5">
        <v>1300</v>
      </c>
      <c r="N385" s="285">
        <v>1300</v>
      </c>
      <c r="O385" s="285"/>
      <c r="Q385" s="285">
        <v>450</v>
      </c>
      <c r="R385" s="285"/>
      <c r="S385" s="285">
        <v>0</v>
      </c>
      <c r="T385" s="285"/>
      <c r="U385" s="8">
        <v>1300</v>
      </c>
      <c r="W385" s="41"/>
      <c r="Y385" s="41"/>
      <c r="Z385" s="155" t="s">
        <v>274</v>
      </c>
    </row>
    <row r="386" spans="2:32" ht="6" customHeight="1" x14ac:dyDescent="0.25">
      <c r="B386" s="2"/>
      <c r="C386" s="2"/>
      <c r="D386" s="2"/>
      <c r="E386" s="2"/>
      <c r="F386" s="2"/>
      <c r="G386" s="2"/>
      <c r="H386" s="2"/>
      <c r="J386" s="5"/>
      <c r="K386" s="5"/>
      <c r="M386" s="5"/>
      <c r="N386" s="5"/>
      <c r="O386" s="5"/>
      <c r="Q386" s="5"/>
      <c r="R386" s="5"/>
      <c r="S386" s="5"/>
      <c r="T386" s="5"/>
      <c r="U386" s="15"/>
      <c r="W386" s="15"/>
      <c r="Y386" s="15"/>
      <c r="Z386" s="13"/>
    </row>
    <row r="387" spans="2:32" ht="0.75" customHeight="1" x14ac:dyDescent="0.25">
      <c r="B387" s="2"/>
      <c r="C387" s="2"/>
      <c r="D387" s="2"/>
      <c r="E387" s="2"/>
      <c r="F387" s="2"/>
      <c r="G387" s="2"/>
      <c r="H387" s="2"/>
      <c r="J387" s="5"/>
      <c r="K387" s="5"/>
      <c r="M387" s="5"/>
      <c r="N387" s="5"/>
      <c r="O387" s="5"/>
      <c r="Q387" s="5"/>
      <c r="R387" s="5"/>
      <c r="S387" s="5"/>
      <c r="T387" s="5"/>
      <c r="U387" s="15"/>
      <c r="W387" s="15"/>
      <c r="Y387" s="15"/>
      <c r="Z387" s="13"/>
    </row>
    <row r="388" spans="2:32" ht="12" customHeight="1" x14ac:dyDescent="0.25">
      <c r="B388" s="269" t="s">
        <v>383</v>
      </c>
      <c r="C388" s="287"/>
      <c r="D388" s="287"/>
      <c r="E388" s="287"/>
      <c r="F388" s="287"/>
      <c r="G388" s="287"/>
      <c r="H388" s="287"/>
      <c r="J388" s="5"/>
      <c r="K388" s="5">
        <v>319</v>
      </c>
      <c r="M388" s="5">
        <v>0</v>
      </c>
      <c r="N388" s="5"/>
      <c r="O388" s="5">
        <v>0</v>
      </c>
      <c r="Q388" s="285">
        <v>0</v>
      </c>
      <c r="R388" s="306"/>
      <c r="S388" s="5"/>
      <c r="T388" s="5"/>
      <c r="U388" s="9">
        <v>0</v>
      </c>
      <c r="W388" s="41"/>
      <c r="Y388" s="41"/>
      <c r="Z388" s="13"/>
    </row>
    <row r="389" spans="2:32" ht="6" customHeight="1" x14ac:dyDescent="0.25">
      <c r="Z389" s="13"/>
    </row>
    <row r="390" spans="2:32" ht="12" customHeight="1" x14ac:dyDescent="0.25">
      <c r="C390" s="269" t="s">
        <v>19</v>
      </c>
      <c r="D390" s="269"/>
      <c r="E390" s="269"/>
      <c r="F390" s="269"/>
      <c r="G390" s="269"/>
      <c r="H390" s="269"/>
      <c r="I390" s="269"/>
      <c r="Z390" s="13"/>
      <c r="AA390" s="18"/>
      <c r="AB390" s="18"/>
      <c r="AC390" s="18"/>
      <c r="AD390" s="18"/>
      <c r="AE390" s="18"/>
      <c r="AF390" s="18"/>
    </row>
    <row r="391" spans="2:32" ht="12.75" hidden="1" customHeight="1" x14ac:dyDescent="0.25">
      <c r="Z391" s="13"/>
    </row>
    <row r="392" spans="2:32" ht="12" customHeight="1" x14ac:dyDescent="0.25">
      <c r="D392" s="269" t="s">
        <v>47</v>
      </c>
      <c r="E392" s="269"/>
      <c r="F392" s="269"/>
      <c r="G392" s="269"/>
      <c r="H392" s="269"/>
      <c r="I392" s="269"/>
      <c r="Z392" s="13"/>
    </row>
    <row r="393" spans="2:32" ht="12.75" hidden="1" customHeight="1" x14ac:dyDescent="0.25">
      <c r="Z393" s="13"/>
    </row>
    <row r="394" spans="2:32" ht="12" customHeight="1" x14ac:dyDescent="0.25">
      <c r="E394" s="269" t="s">
        <v>92</v>
      </c>
      <c r="F394" s="269"/>
      <c r="G394" s="269"/>
      <c r="H394" s="269"/>
      <c r="I394" s="269"/>
      <c r="Z394" s="13"/>
    </row>
    <row r="395" spans="2:32" ht="12.75" hidden="1" customHeight="1" x14ac:dyDescent="0.25">
      <c r="Z395" s="13"/>
    </row>
    <row r="396" spans="2:32" ht="12" customHeight="1" x14ac:dyDescent="0.25">
      <c r="B396" s="269" t="s">
        <v>51</v>
      </c>
      <c r="C396" s="269"/>
      <c r="D396" s="269"/>
      <c r="E396" s="269"/>
      <c r="F396" s="269"/>
      <c r="G396" s="269"/>
      <c r="H396" s="269"/>
      <c r="J396" s="285">
        <v>76.849999999999994</v>
      </c>
      <c r="K396" s="285"/>
      <c r="M396" s="5">
        <v>81</v>
      </c>
      <c r="N396" s="285">
        <v>81</v>
      </c>
      <c r="O396" s="285"/>
      <c r="Q396" s="285">
        <v>27.9</v>
      </c>
      <c r="R396" s="285"/>
      <c r="S396" s="285">
        <v>0</v>
      </c>
      <c r="T396" s="285"/>
      <c r="U396" s="26">
        <f>SUM(U385,U388)*0.062</f>
        <v>80.599999999999994</v>
      </c>
      <c r="W396" s="26">
        <f>SUM(W385,W388)*0.062</f>
        <v>0</v>
      </c>
      <c r="Y396" s="26">
        <f>SUM(Y385,Y388)*0.062</f>
        <v>0</v>
      </c>
      <c r="Z396" s="13"/>
    </row>
    <row r="397" spans="2:32" ht="6" customHeight="1" x14ac:dyDescent="0.25">
      <c r="Z397" s="13"/>
    </row>
    <row r="398" spans="2:32" ht="12.75" hidden="1" customHeight="1" x14ac:dyDescent="0.25">
      <c r="Z398" s="13"/>
    </row>
    <row r="399" spans="2:32" ht="12" customHeight="1" x14ac:dyDescent="0.25">
      <c r="B399" s="269" t="s">
        <v>52</v>
      </c>
      <c r="C399" s="269"/>
      <c r="D399" s="269"/>
      <c r="E399" s="269"/>
      <c r="F399" s="269"/>
      <c r="G399" s="269"/>
      <c r="H399" s="269"/>
      <c r="J399" s="285">
        <v>17.95</v>
      </c>
      <c r="K399" s="285"/>
      <c r="M399" s="5">
        <v>19</v>
      </c>
      <c r="N399" s="285">
        <v>19</v>
      </c>
      <c r="O399" s="285"/>
      <c r="Q399" s="285">
        <v>6.54</v>
      </c>
      <c r="R399" s="285"/>
      <c r="S399" s="285">
        <v>0</v>
      </c>
      <c r="T399" s="285"/>
      <c r="U399" s="26">
        <f>SUM(U385,U388)*0.0145</f>
        <v>18.850000000000001</v>
      </c>
      <c r="W399" s="26">
        <f>SUM(W385,W388)*0.0145</f>
        <v>0</v>
      </c>
      <c r="Y399" s="26">
        <f>SUM(Y385,Y388)*0.0145</f>
        <v>0</v>
      </c>
      <c r="Z399" s="13"/>
    </row>
    <row r="400" spans="2:32" ht="6" customHeight="1" x14ac:dyDescent="0.25">
      <c r="Z400" s="13"/>
    </row>
    <row r="401" spans="2:26" ht="12.75" hidden="1" customHeight="1" x14ac:dyDescent="0.25">
      <c r="Z401" s="13"/>
    </row>
    <row r="402" spans="2:26" ht="12" customHeight="1" x14ac:dyDescent="0.25">
      <c r="B402" s="269" t="s">
        <v>53</v>
      </c>
      <c r="C402" s="269"/>
      <c r="D402" s="269"/>
      <c r="E402" s="269"/>
      <c r="F402" s="269"/>
      <c r="G402" s="269"/>
      <c r="H402" s="269"/>
      <c r="J402" s="285">
        <v>0</v>
      </c>
      <c r="K402" s="285"/>
      <c r="M402" s="5">
        <v>50</v>
      </c>
      <c r="N402" s="285">
        <v>50</v>
      </c>
      <c r="O402" s="285"/>
      <c r="Q402" s="285">
        <v>0</v>
      </c>
      <c r="R402" s="285"/>
      <c r="S402" s="285">
        <v>0</v>
      </c>
      <c r="T402" s="285"/>
      <c r="U402" s="8">
        <v>50</v>
      </c>
      <c r="W402" s="41"/>
      <c r="Y402" s="41"/>
      <c r="Z402" s="13"/>
    </row>
    <row r="403" spans="2:26" ht="6" customHeight="1" x14ac:dyDescent="0.25">
      <c r="Z403" s="13"/>
    </row>
    <row r="404" spans="2:26" ht="12.75" hidden="1" customHeight="1" x14ac:dyDescent="0.25">
      <c r="Z404" s="13"/>
    </row>
    <row r="405" spans="2:26" ht="12" customHeight="1" x14ac:dyDescent="0.25">
      <c r="B405" s="269" t="s">
        <v>54</v>
      </c>
      <c r="C405" s="269"/>
      <c r="D405" s="269"/>
      <c r="E405" s="269"/>
      <c r="F405" s="269"/>
      <c r="G405" s="269"/>
      <c r="H405" s="269"/>
      <c r="J405" s="285">
        <v>0</v>
      </c>
      <c r="K405" s="285"/>
      <c r="M405" s="5">
        <v>50</v>
      </c>
      <c r="N405" s="285">
        <v>50</v>
      </c>
      <c r="O405" s="285"/>
      <c r="Q405" s="285">
        <v>0</v>
      </c>
      <c r="R405" s="285"/>
      <c r="S405" s="285">
        <v>0</v>
      </c>
      <c r="T405" s="285"/>
      <c r="U405" s="8">
        <v>50</v>
      </c>
      <c r="W405" s="41"/>
      <c r="Y405" s="41"/>
      <c r="Z405" s="13"/>
    </row>
    <row r="406" spans="2:26" ht="6" customHeight="1" x14ac:dyDescent="0.25">
      <c r="Z406" s="13"/>
    </row>
    <row r="407" spans="2:26" ht="12.75" hidden="1" customHeight="1" x14ac:dyDescent="0.25">
      <c r="Z407" s="13"/>
    </row>
    <row r="408" spans="2:26" ht="12" customHeight="1" x14ac:dyDescent="0.25">
      <c r="B408" s="269" t="s">
        <v>63</v>
      </c>
      <c r="C408" s="269"/>
      <c r="D408" s="269"/>
      <c r="E408" s="269"/>
      <c r="F408" s="269"/>
      <c r="G408" s="269"/>
      <c r="H408" s="269"/>
      <c r="J408" s="285">
        <v>178.16</v>
      </c>
      <c r="K408" s="285"/>
      <c r="M408" s="5">
        <v>250</v>
      </c>
      <c r="N408" s="285">
        <v>250</v>
      </c>
      <c r="O408" s="285"/>
      <c r="Q408" s="285">
        <v>239.85</v>
      </c>
      <c r="R408" s="285"/>
      <c r="S408" s="285">
        <v>0</v>
      </c>
      <c r="T408" s="285"/>
      <c r="U408" s="8">
        <v>250</v>
      </c>
      <c r="W408" s="41"/>
      <c r="Y408" s="41"/>
      <c r="Z408" s="13"/>
    </row>
    <row r="409" spans="2:26" ht="6" customHeight="1" x14ac:dyDescent="0.25">
      <c r="Z409" s="13"/>
    </row>
    <row r="410" spans="2:26" ht="12.75" hidden="1" customHeight="1" x14ac:dyDescent="0.25">
      <c r="Z410" s="13"/>
    </row>
    <row r="411" spans="2:26" ht="12" customHeight="1" x14ac:dyDescent="0.25">
      <c r="B411" s="269" t="s">
        <v>64</v>
      </c>
      <c r="C411" s="269"/>
      <c r="D411" s="269"/>
      <c r="E411" s="269"/>
      <c r="F411" s="269"/>
      <c r="G411" s="269"/>
      <c r="H411" s="269"/>
      <c r="J411" s="285">
        <v>0</v>
      </c>
      <c r="K411" s="285"/>
      <c r="M411" s="5">
        <v>200</v>
      </c>
      <c r="N411" s="285">
        <v>200</v>
      </c>
      <c r="O411" s="285"/>
      <c r="Q411" s="285">
        <v>85.68</v>
      </c>
      <c r="R411" s="285"/>
      <c r="S411" s="285">
        <v>0</v>
      </c>
      <c r="T411" s="285"/>
      <c r="U411" s="8">
        <v>200</v>
      </c>
      <c r="W411" s="41"/>
      <c r="Y411" s="41"/>
      <c r="Z411" s="13"/>
    </row>
    <row r="412" spans="2:26" ht="6" customHeight="1" x14ac:dyDescent="0.25">
      <c r="Z412" s="13"/>
    </row>
    <row r="413" spans="2:26" ht="12.75" hidden="1" customHeight="1" x14ac:dyDescent="0.25">
      <c r="Z413" s="13"/>
    </row>
    <row r="414" spans="2:26" ht="12" customHeight="1" x14ac:dyDescent="0.25">
      <c r="B414" s="269" t="s">
        <v>65</v>
      </c>
      <c r="C414" s="269"/>
      <c r="D414" s="269"/>
      <c r="E414" s="269"/>
      <c r="F414" s="269"/>
      <c r="G414" s="269"/>
      <c r="H414" s="269"/>
      <c r="J414" s="285">
        <v>80</v>
      </c>
      <c r="K414" s="285"/>
      <c r="M414" s="5">
        <v>1000</v>
      </c>
      <c r="N414" s="285">
        <v>1000</v>
      </c>
      <c r="O414" s="285"/>
      <c r="Q414" s="285">
        <v>180</v>
      </c>
      <c r="R414" s="285"/>
      <c r="S414" s="285">
        <v>0</v>
      </c>
      <c r="T414" s="285"/>
      <c r="U414" s="8">
        <v>1000</v>
      </c>
      <c r="W414" s="41"/>
      <c r="Y414" s="41"/>
      <c r="Z414" s="13"/>
    </row>
    <row r="415" spans="2:26" ht="6" customHeight="1" x14ac:dyDescent="0.25">
      <c r="Z415" s="13"/>
    </row>
    <row r="416" spans="2:26" ht="12.75" hidden="1" customHeight="1" x14ac:dyDescent="0.25">
      <c r="Z416" s="13"/>
    </row>
    <row r="417" spans="2:26" ht="12" customHeight="1" x14ac:dyDescent="0.25">
      <c r="B417" s="269" t="s">
        <v>66</v>
      </c>
      <c r="C417" s="269"/>
      <c r="D417" s="269"/>
      <c r="E417" s="269"/>
      <c r="F417" s="269"/>
      <c r="G417" s="269"/>
      <c r="H417" s="269"/>
      <c r="J417" s="285">
        <v>49.31</v>
      </c>
      <c r="K417" s="285"/>
      <c r="M417" s="5">
        <v>100</v>
      </c>
      <c r="N417" s="285">
        <v>100</v>
      </c>
      <c r="O417" s="285"/>
      <c r="Q417" s="285">
        <v>0</v>
      </c>
      <c r="R417" s="285"/>
      <c r="S417" s="285">
        <v>0</v>
      </c>
      <c r="T417" s="285"/>
      <c r="U417" s="8">
        <v>100</v>
      </c>
      <c r="W417" s="41"/>
      <c r="Y417" s="41"/>
      <c r="Z417" s="13"/>
    </row>
    <row r="418" spans="2:26" ht="6" customHeight="1" x14ac:dyDescent="0.25">
      <c r="Z418" s="13"/>
    </row>
    <row r="419" spans="2:26" ht="2.25" customHeight="1" x14ac:dyDescent="0.25">
      <c r="Z419" s="13"/>
    </row>
    <row r="420" spans="2:26" ht="10.5" customHeight="1" x14ac:dyDescent="0.25">
      <c r="E420" s="118" t="s">
        <v>93</v>
      </c>
      <c r="F420" s="2"/>
      <c r="G420" s="2"/>
      <c r="H420" s="2"/>
      <c r="I420" s="2"/>
      <c r="J420" s="270">
        <v>1641.77</v>
      </c>
      <c r="K420" s="270"/>
      <c r="M420" s="143">
        <v>3050</v>
      </c>
      <c r="O420" s="143">
        <v>3050</v>
      </c>
      <c r="Q420" s="297">
        <f>SUM(Q385:R417)</f>
        <v>989.97</v>
      </c>
      <c r="R420" s="297"/>
      <c r="S420" s="294">
        <v>0</v>
      </c>
      <c r="T420" s="294"/>
      <c r="U420" s="144">
        <f>SUM(U385:U417)</f>
        <v>3049.45</v>
      </c>
      <c r="V420" s="6"/>
      <c r="W420" s="144">
        <f>SUM(W385:W417)</f>
        <v>0</v>
      </c>
      <c r="X420" s="6"/>
      <c r="Y420" s="144">
        <f>SUM(Y385:Y417)</f>
        <v>0</v>
      </c>
      <c r="Z420" s="13"/>
    </row>
    <row r="421" spans="2:26" ht="7.5" customHeight="1" x14ac:dyDescent="0.25">
      <c r="Z421" s="13"/>
    </row>
    <row r="422" spans="2:26" ht="12.75" hidden="1" customHeight="1" x14ac:dyDescent="0.25">
      <c r="Z422" s="13"/>
    </row>
    <row r="423" spans="2:26" ht="12" customHeight="1" x14ac:dyDescent="0.25">
      <c r="E423" s="291" t="s">
        <v>94</v>
      </c>
      <c r="F423" s="291"/>
      <c r="G423" s="291"/>
      <c r="H423" s="291"/>
      <c r="I423" s="291"/>
      <c r="Z423" s="13"/>
    </row>
    <row r="424" spans="2:26" ht="12.75" hidden="1" customHeight="1" x14ac:dyDescent="0.25">
      <c r="Z424" s="13"/>
    </row>
    <row r="425" spans="2:26" ht="12" customHeight="1" x14ac:dyDescent="0.25">
      <c r="B425" s="269" t="s">
        <v>49</v>
      </c>
      <c r="C425" s="269"/>
      <c r="D425" s="269"/>
      <c r="E425" s="269"/>
      <c r="F425" s="269"/>
      <c r="G425" s="269"/>
      <c r="H425" s="269"/>
      <c r="J425" s="285">
        <v>27584.959999999999</v>
      </c>
      <c r="K425" s="285"/>
      <c r="M425" s="5">
        <v>30068</v>
      </c>
      <c r="N425" s="285">
        <v>30068</v>
      </c>
      <c r="O425" s="285"/>
      <c r="Q425" s="285">
        <v>25442.12</v>
      </c>
      <c r="R425" s="285"/>
      <c r="S425" s="285">
        <v>0</v>
      </c>
      <c r="T425" s="285"/>
      <c r="U425" s="8">
        <v>30068</v>
      </c>
      <c r="W425" s="41"/>
      <c r="Y425" s="8"/>
      <c r="Z425" s="13"/>
    </row>
    <row r="426" spans="2:26" ht="6" customHeight="1" x14ac:dyDescent="0.25">
      <c r="Z426" s="13"/>
    </row>
    <row r="427" spans="2:26" ht="12.75" hidden="1" customHeight="1" x14ac:dyDescent="0.25">
      <c r="Z427" s="13"/>
    </row>
    <row r="428" spans="2:26" ht="12" customHeight="1" x14ac:dyDescent="0.25">
      <c r="B428" s="269" t="s">
        <v>50</v>
      </c>
      <c r="C428" s="269"/>
      <c r="D428" s="269"/>
      <c r="E428" s="269"/>
      <c r="F428" s="269"/>
      <c r="G428" s="269"/>
      <c r="H428" s="269"/>
      <c r="J428" s="285">
        <v>13628.25</v>
      </c>
      <c r="K428" s="285"/>
      <c r="M428" s="5">
        <v>18000</v>
      </c>
      <c r="N428" s="285">
        <v>18000</v>
      </c>
      <c r="O428" s="285"/>
      <c r="Q428" s="285">
        <v>12812.15</v>
      </c>
      <c r="R428" s="285"/>
      <c r="S428" s="285">
        <v>0</v>
      </c>
      <c r="T428" s="285"/>
      <c r="U428" s="8">
        <v>18000</v>
      </c>
      <c r="W428" s="41"/>
      <c r="Y428" s="8"/>
      <c r="Z428" s="155" t="s">
        <v>455</v>
      </c>
    </row>
    <row r="429" spans="2:26" ht="6" customHeight="1" x14ac:dyDescent="0.25">
      <c r="Z429" s="13"/>
    </row>
    <row r="430" spans="2:26" ht="12.75" hidden="1" customHeight="1" x14ac:dyDescent="0.25">
      <c r="Z430" s="13"/>
    </row>
    <row r="431" spans="2:26" ht="12" customHeight="1" x14ac:dyDescent="0.25">
      <c r="B431" s="269" t="s">
        <v>51</v>
      </c>
      <c r="C431" s="269"/>
      <c r="D431" s="269"/>
      <c r="E431" s="269"/>
      <c r="F431" s="269"/>
      <c r="G431" s="269"/>
      <c r="H431" s="269"/>
      <c r="J431" s="285">
        <v>2555.21</v>
      </c>
      <c r="K431" s="285"/>
      <c r="M431" s="5">
        <v>2982</v>
      </c>
      <c r="N431" s="285">
        <v>2982</v>
      </c>
      <c r="O431" s="285"/>
      <c r="Q431" s="285">
        <v>2371.7600000000002</v>
      </c>
      <c r="R431" s="285"/>
      <c r="S431" s="285">
        <v>0</v>
      </c>
      <c r="T431" s="285"/>
      <c r="U431" s="26">
        <f>SUM(U425,U428)*0.062</f>
        <v>2980.2159999999999</v>
      </c>
      <c r="W431" s="26">
        <f>SUM(W425,W428)*0.062</f>
        <v>0</v>
      </c>
      <c r="Y431" s="26">
        <f>SUM(Y425,Y428)*0.062</f>
        <v>0</v>
      </c>
      <c r="Z431" s="13"/>
    </row>
    <row r="432" spans="2:26" ht="6" customHeight="1" x14ac:dyDescent="0.25">
      <c r="Z432" s="13"/>
    </row>
    <row r="433" spans="2:26" ht="12.75" hidden="1" customHeight="1" x14ac:dyDescent="0.25">
      <c r="Z433" s="13"/>
    </row>
    <row r="434" spans="2:26" ht="12" customHeight="1" x14ac:dyDescent="0.25">
      <c r="B434" s="269" t="s">
        <v>52</v>
      </c>
      <c r="C434" s="269"/>
      <c r="D434" s="269"/>
      <c r="E434" s="269"/>
      <c r="F434" s="269"/>
      <c r="G434" s="269"/>
      <c r="H434" s="269"/>
      <c r="J434" s="285">
        <v>597.48</v>
      </c>
      <c r="K434" s="285"/>
      <c r="M434" s="5">
        <v>697</v>
      </c>
      <c r="N434" s="285">
        <v>697</v>
      </c>
      <c r="O434" s="285"/>
      <c r="Q434" s="285">
        <v>554.72</v>
      </c>
      <c r="R434" s="285"/>
      <c r="S434" s="285">
        <v>0</v>
      </c>
      <c r="T434" s="285"/>
      <c r="U434" s="26">
        <f>SUM(U425,U428)*0.0145</f>
        <v>696.98599999999999</v>
      </c>
      <c r="W434" s="26">
        <f>SUM(W425,W428)*0.0145</f>
        <v>0</v>
      </c>
      <c r="Y434" s="26">
        <f>SUM(Y425,Y428)*0.0145</f>
        <v>0</v>
      </c>
      <c r="Z434" s="13"/>
    </row>
    <row r="435" spans="2:26" ht="6" customHeight="1" x14ac:dyDescent="0.25">
      <c r="Z435" s="13"/>
    </row>
    <row r="436" spans="2:26" ht="12.75" hidden="1" customHeight="1" x14ac:dyDescent="0.25">
      <c r="Z436" s="13"/>
    </row>
    <row r="437" spans="2:26" ht="12" customHeight="1" x14ac:dyDescent="0.25">
      <c r="B437" s="269" t="s">
        <v>53</v>
      </c>
      <c r="C437" s="269"/>
      <c r="D437" s="269"/>
      <c r="E437" s="269"/>
      <c r="F437" s="269"/>
      <c r="G437" s="269"/>
      <c r="H437" s="269"/>
      <c r="J437" s="285">
        <v>664.86</v>
      </c>
      <c r="K437" s="285"/>
      <c r="M437" s="5">
        <v>2000</v>
      </c>
      <c r="N437" s="285">
        <v>2000</v>
      </c>
      <c r="O437" s="285"/>
      <c r="Q437" s="285">
        <v>1240.3699999999999</v>
      </c>
      <c r="R437" s="285"/>
      <c r="S437" s="285">
        <v>0</v>
      </c>
      <c r="T437" s="285"/>
      <c r="U437" s="8">
        <v>2000</v>
      </c>
      <c r="W437" s="41"/>
      <c r="Y437" s="8"/>
      <c r="Z437" s="13"/>
    </row>
    <row r="438" spans="2:26" ht="6" customHeight="1" x14ac:dyDescent="0.25">
      <c r="Z438" s="13"/>
    </row>
    <row r="439" spans="2:26" ht="12.75" hidden="1" customHeight="1" x14ac:dyDescent="0.25">
      <c r="Z439" s="13"/>
    </row>
    <row r="440" spans="2:26" ht="12" customHeight="1" x14ac:dyDescent="0.25">
      <c r="B440" s="269" t="s">
        <v>54</v>
      </c>
      <c r="C440" s="269"/>
      <c r="D440" s="269"/>
      <c r="E440" s="269"/>
      <c r="F440" s="269"/>
      <c r="G440" s="269"/>
      <c r="H440" s="269"/>
      <c r="J440" s="285">
        <v>2649.64</v>
      </c>
      <c r="K440" s="285"/>
      <c r="M440" s="5">
        <v>2500</v>
      </c>
      <c r="N440" s="285">
        <v>2500</v>
      </c>
      <c r="O440" s="285"/>
      <c r="Q440" s="285">
        <v>2455.8000000000002</v>
      </c>
      <c r="R440" s="285"/>
      <c r="S440" s="285">
        <v>0</v>
      </c>
      <c r="T440" s="285"/>
      <c r="U440" s="8">
        <v>3000</v>
      </c>
      <c r="W440" s="41"/>
      <c r="Y440" s="8"/>
      <c r="Z440" s="13"/>
    </row>
    <row r="441" spans="2:26" ht="6" customHeight="1" x14ac:dyDescent="0.25">
      <c r="Z441" s="13"/>
    </row>
    <row r="442" spans="2:26" ht="12.75" hidden="1" customHeight="1" x14ac:dyDescent="0.25">
      <c r="Z442" s="13"/>
    </row>
    <row r="443" spans="2:26" ht="12" customHeight="1" x14ac:dyDescent="0.25">
      <c r="B443" s="269" t="s">
        <v>56</v>
      </c>
      <c r="C443" s="269"/>
      <c r="D443" s="269"/>
      <c r="E443" s="269"/>
      <c r="F443" s="269"/>
      <c r="G443" s="269"/>
      <c r="H443" s="269"/>
      <c r="J443" s="285">
        <v>0</v>
      </c>
      <c r="K443" s="285"/>
      <c r="M443" s="5">
        <v>0</v>
      </c>
      <c r="N443" s="285">
        <v>0</v>
      </c>
      <c r="O443" s="285"/>
      <c r="Q443" s="285">
        <v>0</v>
      </c>
      <c r="R443" s="285"/>
      <c r="S443" s="285">
        <v>0</v>
      </c>
      <c r="T443" s="285"/>
      <c r="U443" s="8">
        <v>0</v>
      </c>
      <c r="W443" s="41"/>
      <c r="Y443" s="8"/>
      <c r="Z443" s="13"/>
    </row>
    <row r="444" spans="2:26" ht="6" customHeight="1" x14ac:dyDescent="0.25">
      <c r="Z444" s="13"/>
    </row>
    <row r="445" spans="2:26" ht="12.75" hidden="1" customHeight="1" x14ac:dyDescent="0.25">
      <c r="Z445" s="13"/>
    </row>
    <row r="446" spans="2:26" ht="12" customHeight="1" x14ac:dyDescent="0.25">
      <c r="B446" s="269" t="s">
        <v>59</v>
      </c>
      <c r="C446" s="269"/>
      <c r="D446" s="269"/>
      <c r="E446" s="269"/>
      <c r="F446" s="269"/>
      <c r="G446" s="269"/>
      <c r="H446" s="269"/>
      <c r="J446" s="285">
        <v>0</v>
      </c>
      <c r="K446" s="285"/>
      <c r="M446" s="5">
        <v>100</v>
      </c>
      <c r="N446" s="285">
        <v>100</v>
      </c>
      <c r="O446" s="285"/>
      <c r="Q446" s="285">
        <v>0</v>
      </c>
      <c r="R446" s="285"/>
      <c r="S446" s="285">
        <v>0</v>
      </c>
      <c r="T446" s="285"/>
      <c r="U446" s="8">
        <v>100</v>
      </c>
      <c r="W446" s="41"/>
      <c r="Y446" s="8"/>
      <c r="Z446" s="13"/>
    </row>
    <row r="447" spans="2:26" ht="6" customHeight="1" x14ac:dyDescent="0.25">
      <c r="Z447" s="13"/>
    </row>
    <row r="448" spans="2:26" ht="12.75" hidden="1" customHeight="1" x14ac:dyDescent="0.25">
      <c r="Z448" s="13"/>
    </row>
    <row r="449" spans="2:26" ht="12" customHeight="1" x14ac:dyDescent="0.25">
      <c r="B449" s="269" t="s">
        <v>253</v>
      </c>
      <c r="C449" s="269"/>
      <c r="D449" s="269"/>
      <c r="E449" s="269"/>
      <c r="F449" s="269"/>
      <c r="G449" s="269"/>
      <c r="H449" s="269"/>
      <c r="J449" s="285">
        <v>1394</v>
      </c>
      <c r="K449" s="285"/>
      <c r="M449" s="5">
        <v>2624</v>
      </c>
      <c r="N449" s="285">
        <v>2624</v>
      </c>
      <c r="O449" s="285"/>
      <c r="Q449" s="289">
        <v>3806</v>
      </c>
      <c r="R449" s="289"/>
      <c r="S449" s="285">
        <v>0</v>
      </c>
      <c r="T449" s="285"/>
      <c r="U449" s="8">
        <v>2000</v>
      </c>
      <c r="W449" s="41"/>
      <c r="Y449" s="8"/>
      <c r="Z449" s="13"/>
    </row>
    <row r="450" spans="2:26" ht="6" customHeight="1" x14ac:dyDescent="0.25">
      <c r="Z450" s="13"/>
    </row>
    <row r="451" spans="2:26" ht="12.75" hidden="1" customHeight="1" x14ac:dyDescent="0.25">
      <c r="Z451" s="13"/>
    </row>
    <row r="452" spans="2:26" ht="12" customHeight="1" x14ac:dyDescent="0.25">
      <c r="B452" s="269" t="s">
        <v>63</v>
      </c>
      <c r="C452" s="269"/>
      <c r="D452" s="269"/>
      <c r="E452" s="269"/>
      <c r="F452" s="269"/>
      <c r="G452" s="269"/>
      <c r="H452" s="269"/>
      <c r="J452" s="285">
        <v>1126.5899999999999</v>
      </c>
      <c r="K452" s="285"/>
      <c r="M452" s="5">
        <v>1350</v>
      </c>
      <c r="N452" s="285">
        <v>1350</v>
      </c>
      <c r="O452" s="285"/>
      <c r="Q452" s="285">
        <v>650.41999999999996</v>
      </c>
      <c r="R452" s="285"/>
      <c r="S452" s="285">
        <v>0</v>
      </c>
      <c r="T452" s="285"/>
      <c r="U452" s="8">
        <v>1350</v>
      </c>
      <c r="W452" s="41"/>
      <c r="Y452" s="8"/>
      <c r="Z452" s="13"/>
    </row>
    <row r="453" spans="2:26" ht="6" customHeight="1" x14ac:dyDescent="0.25">
      <c r="Z453" s="13"/>
    </row>
    <row r="454" spans="2:26" ht="12.75" hidden="1" customHeight="1" x14ac:dyDescent="0.25">
      <c r="Z454" s="13"/>
    </row>
    <row r="455" spans="2:26" ht="12" customHeight="1" x14ac:dyDescent="0.25">
      <c r="B455" s="269" t="s">
        <v>64</v>
      </c>
      <c r="C455" s="269"/>
      <c r="D455" s="269"/>
      <c r="E455" s="269"/>
      <c r="F455" s="269"/>
      <c r="G455" s="269"/>
      <c r="H455" s="269"/>
      <c r="J455" s="285">
        <v>611.05999999999995</v>
      </c>
      <c r="K455" s="285"/>
      <c r="M455" s="5">
        <v>600</v>
      </c>
      <c r="N455" s="285">
        <v>600</v>
      </c>
      <c r="O455" s="285"/>
      <c r="Q455" s="285">
        <v>0</v>
      </c>
      <c r="R455" s="285"/>
      <c r="S455" s="285">
        <v>0</v>
      </c>
      <c r="T455" s="285"/>
      <c r="U455" s="8">
        <v>600</v>
      </c>
      <c r="W455" s="41"/>
      <c r="Y455" s="8"/>
      <c r="Z455" s="13"/>
    </row>
    <row r="456" spans="2:26" ht="6" customHeight="1" x14ac:dyDescent="0.25">
      <c r="Z456" s="13"/>
    </row>
    <row r="457" spans="2:26" ht="12.75" hidden="1" customHeight="1" x14ac:dyDescent="0.25">
      <c r="Z457" s="13"/>
    </row>
    <row r="458" spans="2:26" ht="12" customHeight="1" x14ac:dyDescent="0.25">
      <c r="B458" s="269" t="s">
        <v>65</v>
      </c>
      <c r="C458" s="269"/>
      <c r="D458" s="269"/>
      <c r="E458" s="269"/>
      <c r="F458" s="269"/>
      <c r="G458" s="269"/>
      <c r="H458" s="269"/>
      <c r="J458" s="290">
        <v>1963.06</v>
      </c>
      <c r="K458" s="290"/>
      <c r="M458" s="5">
        <v>1000</v>
      </c>
      <c r="N458" s="285">
        <v>1000</v>
      </c>
      <c r="O458" s="285"/>
      <c r="Q458" s="290">
        <v>0</v>
      </c>
      <c r="R458" s="290"/>
      <c r="S458" s="285">
        <v>0</v>
      </c>
      <c r="T458" s="285"/>
      <c r="U458" s="8">
        <v>1000</v>
      </c>
      <c r="W458" s="41"/>
      <c r="Y458" s="8"/>
      <c r="Z458" s="13"/>
    </row>
    <row r="459" spans="2:26" ht="6" customHeight="1" x14ac:dyDescent="0.25">
      <c r="Z459" s="13"/>
    </row>
    <row r="460" spans="2:26" ht="12.75" hidden="1" customHeight="1" x14ac:dyDescent="0.25">
      <c r="Z460" s="13"/>
    </row>
    <row r="461" spans="2:26" ht="12" customHeight="1" x14ac:dyDescent="0.25">
      <c r="B461" s="269" t="s">
        <v>66</v>
      </c>
      <c r="C461" s="269"/>
      <c r="D461" s="269"/>
      <c r="E461" s="269"/>
      <c r="F461" s="269"/>
      <c r="G461" s="269"/>
      <c r="H461" s="269"/>
      <c r="J461" s="285">
        <v>0</v>
      </c>
      <c r="K461" s="285"/>
      <c r="M461" s="5">
        <v>100</v>
      </c>
      <c r="N461" s="285">
        <v>100</v>
      </c>
      <c r="O461" s="285"/>
      <c r="Q461" s="285">
        <v>0</v>
      </c>
      <c r="R461" s="285"/>
      <c r="S461" s="285">
        <v>0</v>
      </c>
      <c r="T461" s="285"/>
      <c r="U461" s="8">
        <v>100</v>
      </c>
      <c r="W461" s="41"/>
      <c r="Y461" s="8"/>
      <c r="Z461" s="13"/>
    </row>
    <row r="462" spans="2:26" ht="6" customHeight="1" x14ac:dyDescent="0.25">
      <c r="Z462" s="13"/>
    </row>
    <row r="463" spans="2:26" ht="2.25" customHeight="1" x14ac:dyDescent="0.25">
      <c r="Z463" s="13"/>
    </row>
    <row r="464" spans="2:26" ht="10.5" customHeight="1" x14ac:dyDescent="0.25">
      <c r="E464" s="118" t="s">
        <v>95</v>
      </c>
      <c r="F464" s="2"/>
      <c r="G464" s="2"/>
      <c r="H464" s="2"/>
      <c r="I464" s="2"/>
      <c r="J464" s="270">
        <v>52775.11</v>
      </c>
      <c r="K464" s="270"/>
      <c r="M464" s="143">
        <v>62021</v>
      </c>
      <c r="O464" s="143">
        <v>62021</v>
      </c>
      <c r="Q464" s="297">
        <f>SUM(Q425:R461)</f>
        <v>49333.340000000004</v>
      </c>
      <c r="R464" s="297"/>
      <c r="S464" s="294">
        <v>0</v>
      </c>
      <c r="T464" s="294"/>
      <c r="U464" s="144">
        <f>SUM(U425:U461)</f>
        <v>61895.201999999997</v>
      </c>
      <c r="V464" s="6"/>
      <c r="W464" s="144">
        <f>SUM(W425:W461)</f>
        <v>0</v>
      </c>
      <c r="X464" s="6"/>
      <c r="Y464" s="144">
        <f>SUM(Y425:Y461)</f>
        <v>0</v>
      </c>
      <c r="Z464" s="13"/>
    </row>
    <row r="465" spans="2:26" ht="7.5" customHeight="1" x14ac:dyDescent="0.25">
      <c r="Z465" s="13"/>
    </row>
    <row r="466" spans="2:26" ht="12.75" hidden="1" customHeight="1" x14ac:dyDescent="0.25">
      <c r="Z466" s="13"/>
    </row>
    <row r="467" spans="2:26" ht="12" customHeight="1" x14ac:dyDescent="0.25">
      <c r="E467" s="291" t="s">
        <v>96</v>
      </c>
      <c r="F467" s="291"/>
      <c r="G467" s="291"/>
      <c r="H467" s="291"/>
      <c r="I467" s="291"/>
      <c r="Z467" s="13"/>
    </row>
    <row r="468" spans="2:26" ht="12.75" hidden="1" customHeight="1" x14ac:dyDescent="0.25">
      <c r="Z468" s="13"/>
    </row>
    <row r="469" spans="2:26" ht="12" customHeight="1" x14ac:dyDescent="0.25">
      <c r="B469" s="269" t="s">
        <v>384</v>
      </c>
      <c r="C469" s="269"/>
      <c r="D469" s="269"/>
      <c r="E469" s="269"/>
      <c r="F469" s="269"/>
      <c r="G469" s="269"/>
      <c r="H469" s="269"/>
      <c r="J469" s="285">
        <v>0</v>
      </c>
      <c r="K469" s="285"/>
      <c r="M469" s="5">
        <v>0</v>
      </c>
      <c r="N469" s="285">
        <v>0</v>
      </c>
      <c r="O469" s="285"/>
      <c r="Q469" s="285">
        <v>0</v>
      </c>
      <c r="R469" s="285"/>
      <c r="S469" s="285">
        <v>0</v>
      </c>
      <c r="T469" s="285"/>
      <c r="U469" s="8">
        <v>8000</v>
      </c>
      <c r="W469" s="41"/>
      <c r="Y469" s="41"/>
      <c r="Z469" s="155" t="s">
        <v>385</v>
      </c>
    </row>
    <row r="470" spans="2:26" ht="6" customHeight="1" x14ac:dyDescent="0.25">
      <c r="Z470" s="13"/>
    </row>
    <row r="471" spans="2:26" ht="12.75" hidden="1" customHeight="1" x14ac:dyDescent="0.25">
      <c r="Z471" s="13"/>
    </row>
    <row r="472" spans="2:26" ht="12" customHeight="1" x14ac:dyDescent="0.25">
      <c r="B472" s="269" t="s">
        <v>51</v>
      </c>
      <c r="C472" s="269"/>
      <c r="D472" s="269"/>
      <c r="E472" s="269"/>
      <c r="F472" s="269"/>
      <c r="G472" s="269"/>
      <c r="H472" s="269"/>
      <c r="J472" s="285">
        <v>0</v>
      </c>
      <c r="K472" s="285"/>
      <c r="M472" s="5">
        <v>0</v>
      </c>
      <c r="N472" s="285">
        <v>0</v>
      </c>
      <c r="O472" s="285"/>
      <c r="Q472" s="285">
        <v>0</v>
      </c>
      <c r="R472" s="285"/>
      <c r="S472" s="285">
        <v>0</v>
      </c>
      <c r="T472" s="285"/>
      <c r="U472" s="26">
        <f>SUM(U469*0.062)</f>
        <v>496</v>
      </c>
      <c r="W472" s="26">
        <f>SUM(W469*0.062)</f>
        <v>0</v>
      </c>
      <c r="Y472" s="26">
        <f>SUM(Y469*0.062)</f>
        <v>0</v>
      </c>
      <c r="Z472" s="13"/>
    </row>
    <row r="473" spans="2:26" ht="6" customHeight="1" x14ac:dyDescent="0.25">
      <c r="Z473" s="13"/>
    </row>
    <row r="474" spans="2:26" ht="12.75" hidden="1" customHeight="1" x14ac:dyDescent="0.25">
      <c r="Z474" s="13"/>
    </row>
    <row r="475" spans="2:26" ht="12" customHeight="1" x14ac:dyDescent="0.25">
      <c r="B475" s="269" t="s">
        <v>52</v>
      </c>
      <c r="C475" s="269"/>
      <c r="D475" s="269"/>
      <c r="E475" s="269"/>
      <c r="F475" s="269"/>
      <c r="G475" s="269"/>
      <c r="H475" s="269"/>
      <c r="J475" s="285">
        <v>0</v>
      </c>
      <c r="K475" s="285"/>
      <c r="M475" s="5">
        <v>0</v>
      </c>
      <c r="N475" s="285">
        <v>0</v>
      </c>
      <c r="O475" s="285"/>
      <c r="Q475" s="285">
        <v>0</v>
      </c>
      <c r="R475" s="285"/>
      <c r="S475" s="285">
        <v>0</v>
      </c>
      <c r="T475" s="285"/>
      <c r="U475" s="26">
        <f>SUM(U469*0.0145)</f>
        <v>116</v>
      </c>
      <c r="W475" s="26">
        <f>SUM(W469*0.0145)</f>
        <v>0</v>
      </c>
      <c r="Y475" s="26">
        <f>SUM(Y469*0.0145)</f>
        <v>0</v>
      </c>
      <c r="Z475" s="13"/>
    </row>
    <row r="476" spans="2:26" ht="6" customHeight="1" x14ac:dyDescent="0.25">
      <c r="Z476" s="13"/>
    </row>
    <row r="477" spans="2:26" ht="12.75" hidden="1" customHeight="1" x14ac:dyDescent="0.25">
      <c r="Z477" s="13"/>
    </row>
    <row r="478" spans="2:26" ht="12" customHeight="1" x14ac:dyDescent="0.25">
      <c r="B478" s="269" t="s">
        <v>97</v>
      </c>
      <c r="C478" s="269"/>
      <c r="D478" s="269"/>
      <c r="E478" s="269"/>
      <c r="F478" s="269"/>
      <c r="G478" s="269"/>
      <c r="H478" s="269"/>
      <c r="J478" s="285">
        <v>2393.61</v>
      </c>
      <c r="K478" s="285"/>
      <c r="M478" s="5">
        <v>1200</v>
      </c>
      <c r="N478" s="285">
        <v>1200</v>
      </c>
      <c r="O478" s="285"/>
      <c r="Q478" s="290">
        <v>844.44</v>
      </c>
      <c r="R478" s="290"/>
      <c r="S478" s="285">
        <v>0</v>
      </c>
      <c r="T478" s="285"/>
      <c r="U478" s="8">
        <v>1200</v>
      </c>
      <c r="W478" s="41"/>
      <c r="Y478" s="41"/>
      <c r="Z478" s="13"/>
    </row>
    <row r="479" spans="2:26" ht="6" customHeight="1" x14ac:dyDescent="0.25">
      <c r="Z479" s="13"/>
    </row>
    <row r="480" spans="2:26" ht="12.75" hidden="1" customHeight="1" x14ac:dyDescent="0.25">
      <c r="Z480" s="13"/>
    </row>
    <row r="481" spans="2:26" ht="12" customHeight="1" x14ac:dyDescent="0.25">
      <c r="B481" s="269" t="s">
        <v>98</v>
      </c>
      <c r="C481" s="269"/>
      <c r="D481" s="269"/>
      <c r="E481" s="269"/>
      <c r="F481" s="269"/>
      <c r="G481" s="269"/>
      <c r="H481" s="269"/>
      <c r="J481" s="285">
        <v>648.96</v>
      </c>
      <c r="K481" s="285"/>
      <c r="M481" s="5">
        <v>1000</v>
      </c>
      <c r="N481" s="285">
        <v>1000</v>
      </c>
      <c r="O481" s="285"/>
      <c r="Q481" s="285">
        <v>861</v>
      </c>
      <c r="R481" s="285"/>
      <c r="S481" s="285">
        <v>0</v>
      </c>
      <c r="T481" s="285"/>
      <c r="U481" s="8">
        <v>1000</v>
      </c>
      <c r="W481" s="41"/>
      <c r="Y481" s="41"/>
      <c r="Z481" s="13"/>
    </row>
    <row r="482" spans="2:26" ht="6" customHeight="1" x14ac:dyDescent="0.25">
      <c r="Z482" s="13"/>
    </row>
    <row r="483" spans="2:26" ht="12.75" hidden="1" customHeight="1" x14ac:dyDescent="0.25">
      <c r="Z483" s="13"/>
    </row>
    <row r="484" spans="2:26" ht="12" customHeight="1" x14ac:dyDescent="0.25">
      <c r="B484" s="269" t="s">
        <v>99</v>
      </c>
      <c r="C484" s="269"/>
      <c r="D484" s="269"/>
      <c r="E484" s="269"/>
      <c r="F484" s="269"/>
      <c r="G484" s="269"/>
      <c r="H484" s="269"/>
      <c r="J484" s="285">
        <v>1300</v>
      </c>
      <c r="K484" s="285"/>
      <c r="M484" s="5">
        <v>1800</v>
      </c>
      <c r="N484" s="285">
        <v>1800</v>
      </c>
      <c r="O484" s="285"/>
      <c r="Q484" s="285">
        <v>1100</v>
      </c>
      <c r="R484" s="285"/>
      <c r="S484" s="285">
        <v>0</v>
      </c>
      <c r="T484" s="285"/>
      <c r="U484" s="8">
        <v>1800</v>
      </c>
      <c r="W484" s="41"/>
      <c r="Y484" s="41"/>
      <c r="Z484" s="13"/>
    </row>
    <row r="485" spans="2:26" ht="6" customHeight="1" x14ac:dyDescent="0.25">
      <c r="Z485" s="13"/>
    </row>
    <row r="486" spans="2:26" ht="12.75" hidden="1" customHeight="1" x14ac:dyDescent="0.25">
      <c r="Z486" s="13"/>
    </row>
    <row r="487" spans="2:26" ht="12" customHeight="1" x14ac:dyDescent="0.25">
      <c r="B487" s="269" t="s">
        <v>100</v>
      </c>
      <c r="C487" s="269"/>
      <c r="D487" s="269"/>
      <c r="E487" s="269"/>
      <c r="F487" s="269"/>
      <c r="G487" s="269"/>
      <c r="H487" s="269"/>
      <c r="J487" s="285">
        <v>231.06</v>
      </c>
      <c r="K487" s="285"/>
      <c r="M487" s="5">
        <v>360</v>
      </c>
      <c r="N487" s="285">
        <v>360</v>
      </c>
      <c r="O487" s="285"/>
      <c r="Q487" s="285">
        <v>234.58</v>
      </c>
      <c r="R487" s="285"/>
      <c r="S487" s="285">
        <v>0</v>
      </c>
      <c r="T487" s="285"/>
      <c r="U487" s="8">
        <v>360</v>
      </c>
      <c r="W487" s="41"/>
      <c r="Y487" s="41"/>
      <c r="Z487" s="13"/>
    </row>
    <row r="488" spans="2:26" ht="6" customHeight="1" x14ac:dyDescent="0.25">
      <c r="Z488" s="13"/>
    </row>
    <row r="489" spans="2:26" ht="12.75" hidden="1" customHeight="1" x14ac:dyDescent="0.25">
      <c r="Z489" s="13"/>
    </row>
    <row r="490" spans="2:26" ht="12" customHeight="1" x14ac:dyDescent="0.25">
      <c r="B490" s="269" t="s">
        <v>101</v>
      </c>
      <c r="C490" s="269"/>
      <c r="D490" s="269"/>
      <c r="E490" s="269"/>
      <c r="F490" s="269"/>
      <c r="G490" s="269"/>
      <c r="H490" s="269"/>
      <c r="J490" s="285">
        <v>1270</v>
      </c>
      <c r="K490" s="285"/>
      <c r="M490" s="5">
        <v>1500</v>
      </c>
      <c r="N490" s="285">
        <v>1500</v>
      </c>
      <c r="O490" s="285"/>
      <c r="Q490" s="285">
        <v>645</v>
      </c>
      <c r="R490" s="285"/>
      <c r="S490" s="285">
        <v>0</v>
      </c>
      <c r="T490" s="285"/>
      <c r="U490" s="8">
        <v>1500</v>
      </c>
      <c r="W490" s="41"/>
      <c r="Y490" s="41"/>
      <c r="Z490" s="13"/>
    </row>
    <row r="491" spans="2:26" ht="6" customHeight="1" x14ac:dyDescent="0.25">
      <c r="Z491" s="13"/>
    </row>
    <row r="492" spans="2:26" ht="12.75" hidden="1" customHeight="1" x14ac:dyDescent="0.25">
      <c r="Z492" s="13"/>
    </row>
    <row r="493" spans="2:26" ht="12" customHeight="1" x14ac:dyDescent="0.25">
      <c r="B493" s="269" t="s">
        <v>102</v>
      </c>
      <c r="C493" s="269"/>
      <c r="D493" s="269"/>
      <c r="E493" s="269"/>
      <c r="F493" s="269"/>
      <c r="G493" s="269"/>
      <c r="H493" s="269"/>
      <c r="J493" s="290">
        <v>2139.87</v>
      </c>
      <c r="K493" s="290"/>
      <c r="M493" s="5">
        <v>1800</v>
      </c>
      <c r="N493" s="285">
        <v>1800</v>
      </c>
      <c r="O493" s="285"/>
      <c r="Q493" s="289">
        <v>3601.9</v>
      </c>
      <c r="R493" s="289"/>
      <c r="S493" s="285">
        <v>0</v>
      </c>
      <c r="T493" s="285"/>
      <c r="U493" s="8">
        <v>5000</v>
      </c>
      <c r="W493" s="41"/>
      <c r="Y493" s="41"/>
      <c r="Z493" s="155" t="s">
        <v>386</v>
      </c>
    </row>
    <row r="494" spans="2:26" ht="6" customHeight="1" x14ac:dyDescent="0.25">
      <c r="Z494" s="13"/>
    </row>
    <row r="495" spans="2:26" ht="12.75" hidden="1" customHeight="1" x14ac:dyDescent="0.25">
      <c r="Z495" s="13"/>
    </row>
    <row r="496" spans="2:26" ht="12" customHeight="1" x14ac:dyDescent="0.25">
      <c r="B496" s="269" t="s">
        <v>103</v>
      </c>
      <c r="C496" s="269"/>
      <c r="D496" s="269"/>
      <c r="E496" s="269"/>
      <c r="F496" s="269"/>
      <c r="G496" s="269"/>
      <c r="H496" s="269"/>
      <c r="J496" s="285">
        <v>2817.02</v>
      </c>
      <c r="K496" s="285"/>
      <c r="M496" s="5">
        <v>2500</v>
      </c>
      <c r="N496" s="285">
        <v>2500</v>
      </c>
      <c r="O496" s="285"/>
      <c r="Q496" s="285">
        <v>1532.38</v>
      </c>
      <c r="R496" s="285"/>
      <c r="S496" s="285">
        <v>0</v>
      </c>
      <c r="T496" s="285"/>
      <c r="U496" s="8">
        <v>3000</v>
      </c>
      <c r="W496" s="41"/>
      <c r="Y496" s="41"/>
      <c r="Z496" s="13"/>
    </row>
    <row r="497" spans="2:26" ht="6" customHeight="1" x14ac:dyDescent="0.25">
      <c r="Z497" s="13"/>
    </row>
    <row r="498" spans="2:26" ht="12.75" hidden="1" customHeight="1" x14ac:dyDescent="0.25">
      <c r="Z498" s="13"/>
    </row>
    <row r="499" spans="2:26" ht="12" customHeight="1" x14ac:dyDescent="0.25">
      <c r="B499" s="269" t="s">
        <v>104</v>
      </c>
      <c r="C499" s="269"/>
      <c r="D499" s="269"/>
      <c r="E499" s="269"/>
      <c r="F499" s="269"/>
      <c r="G499" s="269"/>
      <c r="H499" s="269"/>
      <c r="J499" s="285">
        <v>3698.51</v>
      </c>
      <c r="K499" s="285"/>
      <c r="M499" s="5">
        <v>4000</v>
      </c>
      <c r="N499" s="285">
        <v>4000</v>
      </c>
      <c r="O499" s="285"/>
      <c r="Q499" s="285">
        <v>2570.9699999999998</v>
      </c>
      <c r="R499" s="285"/>
      <c r="S499" s="285">
        <v>0</v>
      </c>
      <c r="T499" s="285"/>
      <c r="U499" s="8">
        <v>4000</v>
      </c>
      <c r="W499" s="41"/>
      <c r="Y499" s="41"/>
      <c r="Z499" s="13"/>
    </row>
    <row r="500" spans="2:26" ht="6" customHeight="1" x14ac:dyDescent="0.25">
      <c r="Z500" s="13"/>
    </row>
    <row r="501" spans="2:26" ht="12.75" hidden="1" customHeight="1" x14ac:dyDescent="0.25">
      <c r="Z501" s="13"/>
    </row>
    <row r="502" spans="2:26" ht="12" customHeight="1" x14ac:dyDescent="0.25">
      <c r="B502" s="269" t="s">
        <v>105</v>
      </c>
      <c r="C502" s="269"/>
      <c r="D502" s="269"/>
      <c r="E502" s="269"/>
      <c r="F502" s="269"/>
      <c r="G502" s="269"/>
      <c r="H502" s="269"/>
      <c r="J502" s="285">
        <v>2395.2600000000002</v>
      </c>
      <c r="K502" s="285"/>
      <c r="M502" s="5">
        <v>2750</v>
      </c>
      <c r="N502" s="285">
        <v>2750</v>
      </c>
      <c r="O502" s="285"/>
      <c r="Q502" s="285">
        <v>2049.9299999999998</v>
      </c>
      <c r="R502" s="285"/>
      <c r="S502" s="285">
        <v>0</v>
      </c>
      <c r="T502" s="285"/>
      <c r="U502" s="8">
        <v>2750</v>
      </c>
      <c r="W502" s="41"/>
      <c r="Y502" s="41"/>
      <c r="Z502" s="13"/>
    </row>
    <row r="503" spans="2:26" ht="6" customHeight="1" x14ac:dyDescent="0.25">
      <c r="W503" s="42"/>
      <c r="X503" s="42"/>
      <c r="Y503" s="42"/>
      <c r="Z503" s="13"/>
    </row>
    <row r="504" spans="2:26" ht="12" customHeight="1" x14ac:dyDescent="0.25">
      <c r="C504" s="269" t="s">
        <v>19</v>
      </c>
      <c r="D504" s="269"/>
      <c r="E504" s="269"/>
      <c r="F504" s="269"/>
      <c r="G504" s="269"/>
      <c r="H504" s="269"/>
      <c r="I504" s="269"/>
      <c r="W504" s="42"/>
      <c r="X504" s="42"/>
      <c r="Y504" s="42"/>
      <c r="Z504" s="13"/>
    </row>
    <row r="505" spans="2:26" ht="12.75" hidden="1" customHeight="1" x14ac:dyDescent="0.25">
      <c r="W505" s="42"/>
      <c r="X505" s="42"/>
      <c r="Y505" s="42"/>
      <c r="Z505" s="13"/>
    </row>
    <row r="506" spans="2:26" ht="12" customHeight="1" x14ac:dyDescent="0.25">
      <c r="D506" s="269" t="s">
        <v>47</v>
      </c>
      <c r="E506" s="269"/>
      <c r="F506" s="269"/>
      <c r="G506" s="269"/>
      <c r="H506" s="269"/>
      <c r="I506" s="269"/>
      <c r="U506" s="15"/>
      <c r="W506" s="43"/>
      <c r="X506" s="42"/>
      <c r="Y506" s="43"/>
      <c r="Z506" s="13"/>
    </row>
    <row r="507" spans="2:26" ht="12.75" hidden="1" customHeight="1" x14ac:dyDescent="0.25">
      <c r="W507" s="42"/>
      <c r="X507" s="42"/>
      <c r="Y507" s="42"/>
      <c r="Z507" s="13"/>
    </row>
    <row r="508" spans="2:26" ht="12" customHeight="1" x14ac:dyDescent="0.25">
      <c r="E508" s="269" t="s">
        <v>96</v>
      </c>
      <c r="F508" s="269"/>
      <c r="G508" s="269"/>
      <c r="H508" s="269"/>
      <c r="I508" s="269"/>
      <c r="W508" s="42"/>
      <c r="X508" s="42"/>
      <c r="Y508" s="42"/>
      <c r="Z508" s="13"/>
    </row>
    <row r="509" spans="2:26" ht="12.75" hidden="1" customHeight="1" x14ac:dyDescent="0.25">
      <c r="W509" s="42"/>
      <c r="X509" s="42"/>
      <c r="Y509" s="42"/>
      <c r="Z509" s="13"/>
    </row>
    <row r="510" spans="2:26" ht="12" customHeight="1" x14ac:dyDescent="0.25">
      <c r="B510" s="269" t="s">
        <v>106</v>
      </c>
      <c r="C510" s="269"/>
      <c r="D510" s="269"/>
      <c r="E510" s="269"/>
      <c r="F510" s="269"/>
      <c r="G510" s="269"/>
      <c r="H510" s="269"/>
      <c r="J510" s="285">
        <v>2967.46</v>
      </c>
      <c r="K510" s="285"/>
      <c r="M510" s="5">
        <v>8000</v>
      </c>
      <c r="N510" s="285">
        <v>8000</v>
      </c>
      <c r="O510" s="285"/>
      <c r="Q510" s="285">
        <v>666.33</v>
      </c>
      <c r="R510" s="285"/>
      <c r="S510" s="285">
        <v>0</v>
      </c>
      <c r="T510" s="285"/>
      <c r="U510" s="8">
        <v>8000</v>
      </c>
      <c r="W510" s="41"/>
      <c r="Y510" s="41"/>
      <c r="Z510" s="13"/>
    </row>
    <row r="511" spans="2:26" ht="6" customHeight="1" x14ac:dyDescent="0.25">
      <c r="Z511" s="13"/>
    </row>
    <row r="512" spans="2:26" ht="12.75" hidden="1" customHeight="1" x14ac:dyDescent="0.25">
      <c r="Z512" s="13"/>
    </row>
    <row r="513" spans="2:26" ht="12" customHeight="1" x14ac:dyDescent="0.25">
      <c r="B513" s="269" t="s">
        <v>107</v>
      </c>
      <c r="C513" s="269"/>
      <c r="D513" s="269"/>
      <c r="E513" s="269"/>
      <c r="F513" s="269"/>
      <c r="G513" s="269"/>
      <c r="H513" s="269"/>
      <c r="J513" s="290">
        <v>4674.76</v>
      </c>
      <c r="K513" s="290"/>
      <c r="M513" s="5">
        <v>5000</v>
      </c>
      <c r="N513" s="285">
        <v>5000</v>
      </c>
      <c r="O513" s="285"/>
      <c r="Q513" s="290">
        <v>3432.41</v>
      </c>
      <c r="R513" s="290"/>
      <c r="S513" s="285">
        <v>0</v>
      </c>
      <c r="T513" s="285"/>
      <c r="U513" s="8">
        <v>5000</v>
      </c>
      <c r="W513" s="41"/>
      <c r="Y513" s="41"/>
      <c r="Z513" s="13"/>
    </row>
    <row r="514" spans="2:26" ht="6" customHeight="1" x14ac:dyDescent="0.25">
      <c r="Z514" s="13"/>
    </row>
    <row r="515" spans="2:26" ht="2.25" customHeight="1" x14ac:dyDescent="0.25">
      <c r="Z515" s="13"/>
    </row>
    <row r="516" spans="2:26" ht="10.5" customHeight="1" x14ac:dyDescent="0.25">
      <c r="E516" s="286" t="s">
        <v>108</v>
      </c>
      <c r="F516" s="288"/>
      <c r="G516" s="2"/>
      <c r="H516" s="2"/>
      <c r="I516" s="2"/>
      <c r="J516" s="270">
        <v>24536.41</v>
      </c>
      <c r="K516" s="270"/>
      <c r="M516" s="143">
        <v>29910</v>
      </c>
      <c r="O516" s="143">
        <v>29910</v>
      </c>
      <c r="Q516" s="297">
        <f>SUM(Q469:R513)</f>
        <v>17538.939999999999</v>
      </c>
      <c r="R516" s="297"/>
      <c r="S516" s="294">
        <v>0</v>
      </c>
      <c r="T516" s="294"/>
      <c r="U516" s="144">
        <f>SUM(U469:U513)</f>
        <v>42222</v>
      </c>
      <c r="V516" s="6"/>
      <c r="W516" s="144">
        <f>SUM(W469:W513)</f>
        <v>0</v>
      </c>
      <c r="X516" s="6"/>
      <c r="Y516" s="144">
        <f>SUM(Y469:Y513)</f>
        <v>0</v>
      </c>
      <c r="Z516" s="13"/>
    </row>
    <row r="517" spans="2:26" ht="7.5" customHeight="1" x14ac:dyDescent="0.25">
      <c r="Z517" s="13"/>
    </row>
    <row r="518" spans="2:26" ht="12.75" hidden="1" customHeight="1" x14ac:dyDescent="0.25">
      <c r="Z518" s="13"/>
    </row>
    <row r="519" spans="2:26" ht="12" customHeight="1" x14ac:dyDescent="0.25">
      <c r="E519" s="291" t="s">
        <v>109</v>
      </c>
      <c r="F519" s="291"/>
      <c r="G519" s="291"/>
      <c r="H519" s="291"/>
      <c r="I519" s="291"/>
      <c r="Z519" s="13"/>
    </row>
    <row r="520" spans="2:26" ht="12.75" hidden="1" customHeight="1" x14ac:dyDescent="0.25">
      <c r="Z520" s="13"/>
    </row>
    <row r="521" spans="2:26" ht="12" customHeight="1" x14ac:dyDescent="0.25">
      <c r="B521" s="269" t="s">
        <v>50</v>
      </c>
      <c r="C521" s="269"/>
      <c r="D521" s="269"/>
      <c r="E521" s="269"/>
      <c r="F521" s="269"/>
      <c r="G521" s="269"/>
      <c r="H521" s="269"/>
      <c r="J521" s="285">
        <v>0</v>
      </c>
      <c r="K521" s="285"/>
      <c r="M521" s="5">
        <v>500</v>
      </c>
      <c r="N521" s="285">
        <v>500</v>
      </c>
      <c r="O521" s="285"/>
      <c r="Q521" s="289">
        <v>9.01</v>
      </c>
      <c r="R521" s="289"/>
      <c r="S521" s="285">
        <v>0</v>
      </c>
      <c r="T521" s="285"/>
      <c r="U521" s="8">
        <v>500</v>
      </c>
      <c r="W521" s="41"/>
      <c r="Y521" s="41"/>
      <c r="Z521" s="13"/>
    </row>
    <row r="522" spans="2:26" ht="6" customHeight="1" x14ac:dyDescent="0.25">
      <c r="Z522" s="13"/>
    </row>
    <row r="523" spans="2:26" ht="12.75" hidden="1" customHeight="1" x14ac:dyDescent="0.25">
      <c r="Z523" s="13"/>
    </row>
    <row r="524" spans="2:26" ht="12" customHeight="1" x14ac:dyDescent="0.25">
      <c r="B524" s="269" t="s">
        <v>51</v>
      </c>
      <c r="C524" s="269"/>
      <c r="D524" s="269"/>
      <c r="E524" s="269"/>
      <c r="F524" s="269"/>
      <c r="G524" s="269"/>
      <c r="H524" s="269"/>
      <c r="J524" s="285">
        <v>0</v>
      </c>
      <c r="K524" s="285"/>
      <c r="M524" s="5">
        <v>31</v>
      </c>
      <c r="N524" s="285">
        <v>31</v>
      </c>
      <c r="O524" s="285"/>
      <c r="Q524" s="285">
        <v>0.56000000000000005</v>
      </c>
      <c r="R524" s="285"/>
      <c r="S524" s="285">
        <v>0</v>
      </c>
      <c r="T524" s="285"/>
      <c r="U524" s="26">
        <f>SUM(U521*0.062)</f>
        <v>31</v>
      </c>
      <c r="W524" s="26">
        <f>SUM(W521*0.062)</f>
        <v>0</v>
      </c>
      <c r="Y524" s="26">
        <f>SUM(Y521*0.062)</f>
        <v>0</v>
      </c>
      <c r="Z524" s="13"/>
    </row>
    <row r="525" spans="2:26" ht="6" customHeight="1" x14ac:dyDescent="0.25">
      <c r="Z525" s="13"/>
    </row>
    <row r="526" spans="2:26" ht="12.75" hidden="1" customHeight="1" x14ac:dyDescent="0.25">
      <c r="Z526" s="13"/>
    </row>
    <row r="527" spans="2:26" ht="12" customHeight="1" x14ac:dyDescent="0.25">
      <c r="B527" s="269" t="s">
        <v>52</v>
      </c>
      <c r="C527" s="269"/>
      <c r="D527" s="269"/>
      <c r="E527" s="269"/>
      <c r="F527" s="269"/>
      <c r="G527" s="269"/>
      <c r="H527" s="269"/>
      <c r="J527" s="285">
        <v>0</v>
      </c>
      <c r="K527" s="285"/>
      <c r="M527" s="5">
        <v>7</v>
      </c>
      <c r="N527" s="285">
        <v>7</v>
      </c>
      <c r="O527" s="285"/>
      <c r="Q527" s="285">
        <v>0.13</v>
      </c>
      <c r="R527" s="285"/>
      <c r="S527" s="285">
        <v>0</v>
      </c>
      <c r="T527" s="285"/>
      <c r="U527" s="26">
        <f>SUM(U521*0.0145)</f>
        <v>7.25</v>
      </c>
      <c r="W527" s="26">
        <f>SUM(W521*0.0145)</f>
        <v>0</v>
      </c>
      <c r="Y527" s="26">
        <f>SUM(Y521*0.0145)</f>
        <v>0</v>
      </c>
      <c r="Z527" s="13"/>
    </row>
    <row r="528" spans="2:26" ht="6" customHeight="1" x14ac:dyDescent="0.25">
      <c r="Z528" s="13"/>
    </row>
    <row r="529" spans="2:26" ht="12.75" hidden="1" customHeight="1" x14ac:dyDescent="0.25">
      <c r="Z529" s="13"/>
    </row>
    <row r="530" spans="2:26" ht="12" customHeight="1" x14ac:dyDescent="0.25">
      <c r="B530" s="269" t="s">
        <v>97</v>
      </c>
      <c r="C530" s="269"/>
      <c r="D530" s="269"/>
      <c r="E530" s="269"/>
      <c r="F530" s="269"/>
      <c r="G530" s="269"/>
      <c r="H530" s="269"/>
      <c r="J530" s="285">
        <v>613.6</v>
      </c>
      <c r="K530" s="285"/>
      <c r="M530" s="5">
        <v>1000</v>
      </c>
      <c r="N530" s="285">
        <v>1000</v>
      </c>
      <c r="O530" s="285"/>
      <c r="Q530" s="285">
        <v>257.04000000000002</v>
      </c>
      <c r="R530" s="285"/>
      <c r="S530" s="285">
        <v>0</v>
      </c>
      <c r="T530" s="285"/>
      <c r="U530" s="8">
        <v>1000</v>
      </c>
      <c r="W530" s="41"/>
      <c r="Y530" s="41"/>
      <c r="Z530" s="13"/>
    </row>
    <row r="531" spans="2:26" ht="6" customHeight="1" x14ac:dyDescent="0.25">
      <c r="Z531" s="13"/>
    </row>
    <row r="532" spans="2:26" ht="12.75" hidden="1" customHeight="1" x14ac:dyDescent="0.25">
      <c r="Z532" s="13"/>
    </row>
    <row r="533" spans="2:26" ht="12" customHeight="1" x14ac:dyDescent="0.25">
      <c r="B533" s="269" t="s">
        <v>110</v>
      </c>
      <c r="C533" s="269"/>
      <c r="D533" s="269"/>
      <c r="E533" s="269"/>
      <c r="F533" s="269"/>
      <c r="G533" s="269"/>
      <c r="H533" s="269"/>
      <c r="J533" s="285">
        <v>1400</v>
      </c>
      <c r="K533" s="285"/>
      <c r="M533" s="5">
        <v>3000</v>
      </c>
      <c r="N533" s="285">
        <v>3000</v>
      </c>
      <c r="O533" s="285"/>
      <c r="Q533" s="285">
        <v>1000</v>
      </c>
      <c r="R533" s="285"/>
      <c r="S533" s="285">
        <v>0</v>
      </c>
      <c r="T533" s="285"/>
      <c r="U533" s="8">
        <v>1000</v>
      </c>
      <c r="W533" s="41"/>
      <c r="Y533" s="41"/>
      <c r="Z533" s="13"/>
    </row>
    <row r="534" spans="2:26" ht="6" customHeight="1" x14ac:dyDescent="0.25">
      <c r="Z534" s="13"/>
    </row>
    <row r="535" spans="2:26" ht="12.75" hidden="1" customHeight="1" x14ac:dyDescent="0.25">
      <c r="Z535" s="13"/>
    </row>
    <row r="536" spans="2:26" ht="12" customHeight="1" x14ac:dyDescent="0.25">
      <c r="B536" s="269" t="s">
        <v>98</v>
      </c>
      <c r="C536" s="269"/>
      <c r="D536" s="269"/>
      <c r="E536" s="269"/>
      <c r="F536" s="269"/>
      <c r="G536" s="269"/>
      <c r="H536" s="269"/>
      <c r="J536" s="285">
        <v>3375.25</v>
      </c>
      <c r="K536" s="285"/>
      <c r="M536" s="5">
        <v>4500</v>
      </c>
      <c r="N536" s="285">
        <v>4500</v>
      </c>
      <c r="O536" s="285"/>
      <c r="Q536" s="285">
        <v>4147.5</v>
      </c>
      <c r="R536" s="285"/>
      <c r="S536" s="285">
        <v>0</v>
      </c>
      <c r="T536" s="285"/>
      <c r="U536" s="8">
        <v>4500</v>
      </c>
      <c r="W536" s="41"/>
      <c r="Y536" s="41"/>
      <c r="Z536" s="13"/>
    </row>
    <row r="537" spans="2:26" ht="6" customHeight="1" x14ac:dyDescent="0.25">
      <c r="Z537" s="13"/>
    </row>
    <row r="538" spans="2:26" ht="12.75" hidden="1" customHeight="1" x14ac:dyDescent="0.25">
      <c r="Z538" s="13"/>
    </row>
    <row r="539" spans="2:26" ht="12" customHeight="1" x14ac:dyDescent="0.25">
      <c r="B539" s="269" t="s">
        <v>81</v>
      </c>
      <c r="C539" s="269"/>
      <c r="D539" s="269"/>
      <c r="E539" s="269"/>
      <c r="F539" s="269"/>
      <c r="G539" s="269"/>
      <c r="H539" s="269"/>
      <c r="J539" s="285">
        <v>0</v>
      </c>
      <c r="K539" s="285"/>
      <c r="M539" s="5">
        <v>0</v>
      </c>
      <c r="N539" s="285">
        <v>0</v>
      </c>
      <c r="O539" s="285"/>
      <c r="Q539" s="285">
        <v>0</v>
      </c>
      <c r="R539" s="285"/>
      <c r="S539" s="285">
        <v>0</v>
      </c>
      <c r="T539" s="285"/>
      <c r="U539" s="8">
        <v>0</v>
      </c>
      <c r="W539" s="41"/>
      <c r="Y539" s="41"/>
      <c r="Z539" s="13"/>
    </row>
    <row r="540" spans="2:26" ht="6" customHeight="1" x14ac:dyDescent="0.25">
      <c r="Z540" s="13"/>
    </row>
    <row r="541" spans="2:26" ht="12.75" hidden="1" customHeight="1" x14ac:dyDescent="0.25">
      <c r="Z541" s="13"/>
    </row>
    <row r="542" spans="2:26" ht="12" customHeight="1" x14ac:dyDescent="0.25">
      <c r="B542" s="269" t="s">
        <v>103</v>
      </c>
      <c r="C542" s="269"/>
      <c r="D542" s="269"/>
      <c r="E542" s="269"/>
      <c r="F542" s="269"/>
      <c r="G542" s="269"/>
      <c r="H542" s="269"/>
      <c r="J542" s="285">
        <v>350.54</v>
      </c>
      <c r="K542" s="285"/>
      <c r="M542" s="5">
        <v>500</v>
      </c>
      <c r="N542" s="285">
        <v>500</v>
      </c>
      <c r="O542" s="285"/>
      <c r="Q542" s="290">
        <v>371.09</v>
      </c>
      <c r="R542" s="290"/>
      <c r="S542" s="285">
        <v>0</v>
      </c>
      <c r="T542" s="285"/>
      <c r="U542" s="8">
        <v>500</v>
      </c>
      <c r="W542" s="41"/>
      <c r="Y542" s="41"/>
      <c r="Z542" s="13"/>
    </row>
    <row r="543" spans="2:26" ht="6" customHeight="1" x14ac:dyDescent="0.25">
      <c r="Z543" s="13"/>
    </row>
    <row r="544" spans="2:26" ht="12.75" hidden="1" customHeight="1" x14ac:dyDescent="0.25">
      <c r="Z544" s="13"/>
    </row>
    <row r="545" spans="2:26" ht="12" customHeight="1" x14ac:dyDescent="0.25">
      <c r="B545" s="269" t="s">
        <v>106</v>
      </c>
      <c r="C545" s="269"/>
      <c r="D545" s="269"/>
      <c r="E545" s="269"/>
      <c r="F545" s="269"/>
      <c r="G545" s="269"/>
      <c r="H545" s="269"/>
      <c r="J545" s="285">
        <v>21453.34</v>
      </c>
      <c r="K545" s="285"/>
      <c r="M545" s="5">
        <v>40000</v>
      </c>
      <c r="N545" s="285">
        <v>40000</v>
      </c>
      <c r="O545" s="285"/>
      <c r="Q545" s="285">
        <v>88</v>
      </c>
      <c r="R545" s="285"/>
      <c r="S545" s="285">
        <v>0</v>
      </c>
      <c r="T545" s="285"/>
      <c r="U545" s="8">
        <v>25000</v>
      </c>
      <c r="W545" s="41"/>
      <c r="Y545" s="41"/>
      <c r="Z545" s="13"/>
    </row>
    <row r="546" spans="2:26" ht="6" customHeight="1" x14ac:dyDescent="0.25">
      <c r="Z546" s="13"/>
    </row>
    <row r="547" spans="2:26" ht="2.25" customHeight="1" x14ac:dyDescent="0.25">
      <c r="Z547" s="13"/>
    </row>
    <row r="548" spans="2:26" ht="10.5" customHeight="1" x14ac:dyDescent="0.25">
      <c r="E548" s="118" t="s">
        <v>111</v>
      </c>
      <c r="F548" s="2"/>
      <c r="G548" s="2"/>
      <c r="H548" s="2"/>
      <c r="I548" s="2"/>
      <c r="J548" s="270">
        <v>27192.73</v>
      </c>
      <c r="K548" s="270"/>
      <c r="M548" s="143">
        <v>49538</v>
      </c>
      <c r="O548" s="143">
        <v>49538</v>
      </c>
      <c r="P548" s="6"/>
      <c r="Q548" s="297">
        <f>SUM(Q521:R545)</f>
        <v>5873.33</v>
      </c>
      <c r="R548" s="298"/>
      <c r="S548" s="294">
        <v>0</v>
      </c>
      <c r="T548" s="294"/>
      <c r="U548" s="144">
        <f>SUM(U521:U545)</f>
        <v>32538.25</v>
      </c>
      <c r="V548" s="6"/>
      <c r="W548" s="144">
        <f>SUM(W521:W545)</f>
        <v>0</v>
      </c>
      <c r="X548" s="6"/>
      <c r="Y548" s="144">
        <f>SUM(Y521:Y545)</f>
        <v>0</v>
      </c>
      <c r="Z548" s="13"/>
    </row>
    <row r="549" spans="2:26" ht="7.5" customHeight="1" x14ac:dyDescent="0.25">
      <c r="Z549" s="13"/>
    </row>
    <row r="550" spans="2:26" ht="12.75" hidden="1" customHeight="1" x14ac:dyDescent="0.25">
      <c r="Z550" s="13"/>
    </row>
    <row r="551" spans="2:26" ht="12" customHeight="1" x14ac:dyDescent="0.25">
      <c r="E551" s="291" t="s">
        <v>112</v>
      </c>
      <c r="F551" s="291"/>
      <c r="G551" s="291"/>
      <c r="H551" s="291"/>
      <c r="I551" s="291"/>
      <c r="Z551" s="13"/>
    </row>
    <row r="552" spans="2:26" ht="12.75" hidden="1" customHeight="1" x14ac:dyDescent="0.25">
      <c r="Z552" s="13"/>
    </row>
    <row r="553" spans="2:26" ht="12" customHeight="1" x14ac:dyDescent="0.25">
      <c r="B553" s="269" t="s">
        <v>447</v>
      </c>
      <c r="C553" s="269"/>
      <c r="D553" s="269"/>
      <c r="E553" s="269"/>
      <c r="F553" s="269"/>
      <c r="G553" s="269"/>
      <c r="H553" s="269"/>
      <c r="J553" s="285">
        <v>5010</v>
      </c>
      <c r="K553" s="285"/>
      <c r="M553" s="5">
        <v>16000</v>
      </c>
      <c r="N553" s="285">
        <v>16000</v>
      </c>
      <c r="O553" s="285"/>
      <c r="Q553" s="285">
        <v>9670</v>
      </c>
      <c r="R553" s="285"/>
      <c r="S553" s="285">
        <v>0</v>
      </c>
      <c r="T553" s="285"/>
      <c r="U553" s="8">
        <v>18000</v>
      </c>
      <c r="W553" s="41"/>
      <c r="Y553" s="41"/>
      <c r="Z553" s="155" t="s">
        <v>388</v>
      </c>
    </row>
    <row r="554" spans="2:26" ht="6" customHeight="1" x14ac:dyDescent="0.25">
      <c r="Z554" s="13"/>
    </row>
    <row r="555" spans="2:26" ht="12.75" hidden="1" customHeight="1" x14ac:dyDescent="0.25">
      <c r="Z555" s="13"/>
    </row>
    <row r="556" spans="2:26" ht="12" customHeight="1" x14ac:dyDescent="0.25">
      <c r="B556" s="299" t="s">
        <v>387</v>
      </c>
      <c r="C556" s="299"/>
      <c r="D556" s="299"/>
      <c r="E556" s="299"/>
      <c r="F556" s="299"/>
      <c r="G556" s="299"/>
      <c r="H556" s="299"/>
      <c r="J556" s="285">
        <v>2615</v>
      </c>
      <c r="K556" s="285"/>
      <c r="M556" s="5">
        <v>2120</v>
      </c>
      <c r="N556" s="289">
        <v>7000</v>
      </c>
      <c r="O556" s="289"/>
      <c r="Q556" s="290">
        <v>4889.74</v>
      </c>
      <c r="R556" s="290"/>
      <c r="S556" s="285">
        <v>0</v>
      </c>
      <c r="T556" s="285"/>
      <c r="U556" s="8">
        <v>3500</v>
      </c>
      <c r="W556" s="41"/>
      <c r="Y556" s="41"/>
      <c r="Z556" s="155" t="s">
        <v>389</v>
      </c>
    </row>
    <row r="557" spans="2:26" ht="6" customHeight="1" x14ac:dyDescent="0.25">
      <c r="Z557" s="13"/>
    </row>
    <row r="558" spans="2:26" ht="12.75" hidden="1" customHeight="1" x14ac:dyDescent="0.25">
      <c r="Z558" s="13"/>
    </row>
    <row r="559" spans="2:26" ht="12" customHeight="1" x14ac:dyDescent="0.25">
      <c r="B559" s="269" t="s">
        <v>51</v>
      </c>
      <c r="C559" s="269"/>
      <c r="D559" s="269"/>
      <c r="E559" s="269"/>
      <c r="F559" s="269"/>
      <c r="G559" s="269"/>
      <c r="H559" s="269"/>
      <c r="J559" s="285">
        <v>472.78</v>
      </c>
      <c r="K559" s="285"/>
      <c r="M559" s="5">
        <v>937</v>
      </c>
      <c r="N559" s="285">
        <v>1426</v>
      </c>
      <c r="O559" s="285"/>
      <c r="Q559" s="285">
        <v>902.69</v>
      </c>
      <c r="R559" s="285"/>
      <c r="S559" s="285">
        <v>0</v>
      </c>
      <c r="T559" s="285"/>
      <c r="U559" s="26">
        <f>SUM(U553,U556)*0.062</f>
        <v>1333</v>
      </c>
      <c r="W559" s="26">
        <f>SUM(W553,W556)*0.062</f>
        <v>0</v>
      </c>
      <c r="Y559" s="26">
        <f>SUM(Y553,Y556)*0.062</f>
        <v>0</v>
      </c>
      <c r="Z559" s="13"/>
    </row>
    <row r="560" spans="2:26" ht="6" customHeight="1" x14ac:dyDescent="0.25">
      <c r="Z560" s="13"/>
    </row>
    <row r="561" spans="2:26" ht="12.75" hidden="1" customHeight="1" x14ac:dyDescent="0.25">
      <c r="Z561" s="13"/>
    </row>
    <row r="562" spans="2:26" ht="12" customHeight="1" x14ac:dyDescent="0.25">
      <c r="B562" s="269" t="s">
        <v>52</v>
      </c>
      <c r="C562" s="269"/>
      <c r="D562" s="269"/>
      <c r="E562" s="269"/>
      <c r="F562" s="269"/>
      <c r="G562" s="269"/>
      <c r="H562" s="269"/>
      <c r="J562" s="285">
        <v>110.39</v>
      </c>
      <c r="K562" s="285"/>
      <c r="M562" s="5">
        <v>219</v>
      </c>
      <c r="N562" s="285">
        <v>336</v>
      </c>
      <c r="O562" s="285"/>
      <c r="Q562" s="285">
        <v>211.23</v>
      </c>
      <c r="R562" s="285"/>
      <c r="S562" s="285">
        <v>0</v>
      </c>
      <c r="T562" s="285"/>
      <c r="U562" s="26">
        <f>SUM(U553,U556)*0.0145</f>
        <v>311.75</v>
      </c>
      <c r="W562" s="26">
        <f>SUM(W553,W556)*0.0145</f>
        <v>0</v>
      </c>
      <c r="Y562" s="26">
        <f>SUM(Y553,Y556)*0.0145</f>
        <v>0</v>
      </c>
      <c r="Z562" s="13"/>
    </row>
    <row r="563" spans="2:26" ht="6" customHeight="1" x14ac:dyDescent="0.25">
      <c r="Z563" s="13"/>
    </row>
    <row r="564" spans="2:26" ht="12.75" hidden="1" customHeight="1" x14ac:dyDescent="0.25">
      <c r="Z564" s="13"/>
    </row>
    <row r="565" spans="2:26" ht="12" customHeight="1" x14ac:dyDescent="0.25">
      <c r="B565" s="269" t="s">
        <v>53</v>
      </c>
      <c r="C565" s="269"/>
      <c r="D565" s="269"/>
      <c r="E565" s="269"/>
      <c r="F565" s="269"/>
      <c r="G565" s="269"/>
      <c r="H565" s="269"/>
      <c r="J565" s="285">
        <v>569.09</v>
      </c>
      <c r="K565" s="285"/>
      <c r="M565" s="5">
        <v>2000</v>
      </c>
      <c r="N565" s="285">
        <v>4800</v>
      </c>
      <c r="O565" s="285"/>
      <c r="Q565" s="290">
        <v>4438.4399999999996</v>
      </c>
      <c r="R565" s="290"/>
      <c r="S565" s="285">
        <v>0</v>
      </c>
      <c r="T565" s="285"/>
      <c r="U565" s="8">
        <v>3000</v>
      </c>
      <c r="W565" s="41"/>
      <c r="Y565" s="41"/>
      <c r="Z565" s="13"/>
    </row>
    <row r="566" spans="2:26" ht="6" customHeight="1" x14ac:dyDescent="0.25">
      <c r="Z566" s="13"/>
    </row>
    <row r="567" spans="2:26" ht="12.75" hidden="1" customHeight="1" x14ac:dyDescent="0.25">
      <c r="Z567" s="13"/>
    </row>
    <row r="568" spans="2:26" ht="12" customHeight="1" x14ac:dyDescent="0.25">
      <c r="B568" s="269" t="s">
        <v>54</v>
      </c>
      <c r="C568" s="269"/>
      <c r="D568" s="269"/>
      <c r="E568" s="269"/>
      <c r="F568" s="269"/>
      <c r="G568" s="269"/>
      <c r="H568" s="269"/>
      <c r="J568" s="285">
        <v>0</v>
      </c>
      <c r="K568" s="285"/>
      <c r="M568" s="5">
        <v>3000</v>
      </c>
      <c r="N568" s="285">
        <v>3000</v>
      </c>
      <c r="O568" s="285"/>
      <c r="Q568" s="285">
        <v>1119.58</v>
      </c>
      <c r="R568" s="285"/>
      <c r="S568" s="285">
        <v>0</v>
      </c>
      <c r="T568" s="285"/>
      <c r="U568" s="8">
        <v>2000</v>
      </c>
      <c r="W568" s="41"/>
      <c r="Y568" s="41"/>
      <c r="Z568" s="13"/>
    </row>
    <row r="569" spans="2:26" ht="6" customHeight="1" x14ac:dyDescent="0.25">
      <c r="Z569" s="13"/>
    </row>
    <row r="570" spans="2:26" ht="12.75" hidden="1" customHeight="1" x14ac:dyDescent="0.25">
      <c r="Z570" s="13"/>
    </row>
    <row r="571" spans="2:26" ht="12" customHeight="1" x14ac:dyDescent="0.25">
      <c r="B571" s="269" t="s">
        <v>56</v>
      </c>
      <c r="C571" s="269"/>
      <c r="D571" s="269"/>
      <c r="E571" s="269"/>
      <c r="F571" s="269"/>
      <c r="G571" s="269"/>
      <c r="H571" s="269"/>
      <c r="J571" s="285">
        <v>4237.5</v>
      </c>
      <c r="K571" s="285"/>
      <c r="M571" s="5">
        <v>32000</v>
      </c>
      <c r="N571" s="285">
        <v>57000</v>
      </c>
      <c r="O571" s="285"/>
      <c r="Q571" s="285">
        <v>36145</v>
      </c>
      <c r="R571" s="285"/>
      <c r="S571" s="285">
        <v>0</v>
      </c>
      <c r="T571" s="285"/>
      <c r="U571" s="8">
        <v>40000</v>
      </c>
      <c r="W571" s="41"/>
      <c r="Y571" s="41"/>
      <c r="Z571" s="13"/>
    </row>
    <row r="572" spans="2:26" ht="6" customHeight="1" x14ac:dyDescent="0.25">
      <c r="Z572" s="13"/>
    </row>
    <row r="573" spans="2:26" ht="12.75" hidden="1" customHeight="1" x14ac:dyDescent="0.25">
      <c r="Z573" s="13"/>
    </row>
    <row r="574" spans="2:26" ht="12" customHeight="1" x14ac:dyDescent="0.25">
      <c r="B574" s="269" t="s">
        <v>59</v>
      </c>
      <c r="C574" s="269"/>
      <c r="D574" s="269"/>
      <c r="E574" s="269"/>
      <c r="F574" s="269"/>
      <c r="G574" s="269"/>
      <c r="H574" s="269"/>
      <c r="J574" s="285">
        <v>0</v>
      </c>
      <c r="K574" s="285"/>
      <c r="M574" s="5">
        <v>250</v>
      </c>
      <c r="N574" s="285">
        <v>250</v>
      </c>
      <c r="O574" s="285"/>
      <c r="Q574" s="285">
        <v>0</v>
      </c>
      <c r="R574" s="285"/>
      <c r="S574" s="285">
        <v>0</v>
      </c>
      <c r="T574" s="285"/>
      <c r="U574" s="8">
        <v>250</v>
      </c>
      <c r="W574" s="41"/>
      <c r="Y574" s="41"/>
      <c r="Z574" s="13"/>
    </row>
    <row r="575" spans="2:26" ht="6" customHeight="1" x14ac:dyDescent="0.25">
      <c r="B575" s="2"/>
      <c r="C575" s="2"/>
      <c r="D575" s="2"/>
      <c r="E575" s="2"/>
      <c r="F575" s="2"/>
      <c r="G575" s="2"/>
      <c r="H575" s="2"/>
      <c r="J575" s="5"/>
      <c r="K575" s="5"/>
      <c r="M575" s="5"/>
      <c r="N575" s="5"/>
      <c r="O575" s="5"/>
      <c r="Q575" s="5"/>
      <c r="R575" s="5"/>
      <c r="S575" s="5"/>
      <c r="T575" s="5"/>
      <c r="U575" s="15"/>
      <c r="W575" s="15"/>
      <c r="Y575" s="15"/>
      <c r="Z575" s="13"/>
    </row>
    <row r="576" spans="2:26" ht="12" customHeight="1" x14ac:dyDescent="0.25">
      <c r="B576" s="269" t="s">
        <v>436</v>
      </c>
      <c r="C576" s="269"/>
      <c r="D576" s="269"/>
      <c r="E576" s="269"/>
      <c r="F576" s="269"/>
      <c r="G576" s="269"/>
      <c r="H576" s="269"/>
      <c r="J576" s="5"/>
      <c r="K576" s="5">
        <v>0</v>
      </c>
      <c r="L576" s="5"/>
      <c r="M576" s="5">
        <v>160</v>
      </c>
      <c r="N576" s="5"/>
      <c r="O576" s="285">
        <v>160</v>
      </c>
      <c r="P576" s="285"/>
      <c r="Q576" s="285" t="s">
        <v>449</v>
      </c>
      <c r="R576" s="285"/>
      <c r="S576" s="285"/>
      <c r="T576" s="285"/>
      <c r="U576" s="8"/>
      <c r="W576" s="41"/>
      <c r="Y576" s="41"/>
      <c r="Z576" s="13"/>
    </row>
    <row r="577" spans="2:26" ht="6" customHeight="1" x14ac:dyDescent="0.25">
      <c r="Z577" s="13"/>
    </row>
    <row r="578" spans="2:26" ht="12.75" hidden="1" customHeight="1" x14ac:dyDescent="0.25">
      <c r="Z578" s="13"/>
    </row>
    <row r="579" spans="2:26" ht="12" customHeight="1" x14ac:dyDescent="0.25">
      <c r="B579" s="269" t="s">
        <v>63</v>
      </c>
      <c r="C579" s="269"/>
      <c r="D579" s="269"/>
      <c r="E579" s="269"/>
      <c r="F579" s="269"/>
      <c r="G579" s="269"/>
      <c r="H579" s="269"/>
      <c r="J579" s="285">
        <v>0</v>
      </c>
      <c r="K579" s="285"/>
      <c r="M579" s="5">
        <v>250</v>
      </c>
      <c r="N579" s="285">
        <v>250</v>
      </c>
      <c r="O579" s="285"/>
      <c r="Q579" s="285">
        <v>0</v>
      </c>
      <c r="R579" s="285"/>
      <c r="S579" s="285">
        <v>0</v>
      </c>
      <c r="T579" s="285"/>
      <c r="U579" s="8">
        <v>250</v>
      </c>
      <c r="W579" s="41"/>
      <c r="Y579" s="41"/>
      <c r="Z579" s="13"/>
    </row>
    <row r="580" spans="2:26" ht="6" customHeight="1" x14ac:dyDescent="0.25">
      <c r="Z580" s="13"/>
    </row>
    <row r="581" spans="2:26" ht="12.75" hidden="1" customHeight="1" x14ac:dyDescent="0.25">
      <c r="Z581" s="13"/>
    </row>
    <row r="582" spans="2:26" ht="12" customHeight="1" x14ac:dyDescent="0.25">
      <c r="B582" s="269" t="s">
        <v>64</v>
      </c>
      <c r="C582" s="269"/>
      <c r="D582" s="269"/>
      <c r="E582" s="269"/>
      <c r="F582" s="269"/>
      <c r="G582" s="269"/>
      <c r="H582" s="269"/>
      <c r="J582" s="285">
        <v>0</v>
      </c>
      <c r="K582" s="285"/>
      <c r="M582" s="5">
        <v>0</v>
      </c>
      <c r="N582" s="285">
        <v>0</v>
      </c>
      <c r="O582" s="285"/>
      <c r="Q582" s="285">
        <v>0</v>
      </c>
      <c r="R582" s="285"/>
      <c r="S582" s="285">
        <v>0</v>
      </c>
      <c r="T582" s="285"/>
      <c r="U582" s="8">
        <v>0</v>
      </c>
      <c r="W582" s="41"/>
      <c r="Y582" s="41"/>
      <c r="Z582" s="13"/>
    </row>
    <row r="583" spans="2:26" ht="6" customHeight="1" x14ac:dyDescent="0.25">
      <c r="Z583" s="13"/>
    </row>
    <row r="584" spans="2:26" ht="12.75" hidden="1" customHeight="1" x14ac:dyDescent="0.25">
      <c r="Z584" s="13"/>
    </row>
    <row r="585" spans="2:26" ht="12" customHeight="1" x14ac:dyDescent="0.25">
      <c r="B585" s="269" t="s">
        <v>65</v>
      </c>
      <c r="C585" s="269"/>
      <c r="D585" s="269"/>
      <c r="E585" s="269"/>
      <c r="F585" s="269"/>
      <c r="G585" s="269"/>
      <c r="H585" s="269"/>
      <c r="J585" s="285">
        <v>1691.75</v>
      </c>
      <c r="K585" s="285"/>
      <c r="M585" s="5">
        <v>2000</v>
      </c>
      <c r="N585" s="285">
        <v>2000</v>
      </c>
      <c r="O585" s="285"/>
      <c r="Q585" s="285">
        <v>350</v>
      </c>
      <c r="R585" s="285"/>
      <c r="S585" s="285">
        <v>0</v>
      </c>
      <c r="T585" s="285"/>
      <c r="U585" s="8">
        <v>2000</v>
      </c>
      <c r="W585" s="41"/>
      <c r="Y585" s="41"/>
      <c r="Z585" s="13"/>
    </row>
    <row r="586" spans="2:26" ht="6" customHeight="1" x14ac:dyDescent="0.25">
      <c r="Z586" s="13"/>
    </row>
    <row r="587" spans="2:26" ht="12.75" hidden="1" customHeight="1" x14ac:dyDescent="0.25">
      <c r="Z587" s="13"/>
    </row>
    <row r="588" spans="2:26" ht="12" customHeight="1" x14ac:dyDescent="0.25">
      <c r="B588" s="269" t="s">
        <v>66</v>
      </c>
      <c r="C588" s="269"/>
      <c r="D588" s="269"/>
      <c r="E588" s="269"/>
      <c r="F588" s="269"/>
      <c r="G588" s="269"/>
      <c r="H588" s="269"/>
      <c r="J588" s="285">
        <v>1139.45</v>
      </c>
      <c r="K588" s="285"/>
      <c r="M588" s="5">
        <v>3000</v>
      </c>
      <c r="N588" s="285">
        <v>3000</v>
      </c>
      <c r="O588" s="285"/>
      <c r="Q588" s="285">
        <v>268.14999999999998</v>
      </c>
      <c r="R588" s="285"/>
      <c r="S588" s="285">
        <v>0</v>
      </c>
      <c r="T588" s="285"/>
      <c r="U588" s="8">
        <v>2000</v>
      </c>
      <c r="W588" s="41"/>
      <c r="Y588" s="41"/>
      <c r="Z588" s="13"/>
    </row>
    <row r="589" spans="2:26" ht="6" customHeight="1" x14ac:dyDescent="0.25">
      <c r="Z589" s="13"/>
    </row>
    <row r="590" spans="2:26" ht="12.75" hidden="1" customHeight="1" x14ac:dyDescent="0.25">
      <c r="Z590" s="13"/>
    </row>
    <row r="591" spans="2:26" ht="12" customHeight="1" x14ac:dyDescent="0.25">
      <c r="B591" s="269" t="s">
        <v>67</v>
      </c>
      <c r="C591" s="269"/>
      <c r="D591" s="269"/>
      <c r="E591" s="269"/>
      <c r="F591" s="269"/>
      <c r="G591" s="269"/>
      <c r="H591" s="269"/>
      <c r="J591" s="285">
        <v>0</v>
      </c>
      <c r="K591" s="285"/>
      <c r="M591" s="5">
        <v>2500</v>
      </c>
      <c r="N591" s="285">
        <v>2500</v>
      </c>
      <c r="O591" s="285"/>
      <c r="Q591" s="285">
        <v>827.89</v>
      </c>
      <c r="R591" s="285"/>
      <c r="S591" s="285">
        <v>0</v>
      </c>
      <c r="T591" s="285"/>
      <c r="U591" s="8">
        <v>1500</v>
      </c>
      <c r="W591" s="41"/>
      <c r="Y591" s="41"/>
      <c r="Z591" s="13"/>
    </row>
    <row r="592" spans="2:26" ht="6" customHeight="1" x14ac:dyDescent="0.25">
      <c r="Z592" s="13"/>
    </row>
    <row r="593" spans="2:26" ht="2.25" customHeight="1" x14ac:dyDescent="0.25">
      <c r="Z593" s="13"/>
    </row>
    <row r="594" spans="2:26" ht="10.5" customHeight="1" x14ac:dyDescent="0.25">
      <c r="E594" s="286" t="s">
        <v>113</v>
      </c>
      <c r="F594" s="288"/>
      <c r="G594" s="2"/>
      <c r="H594" s="2"/>
      <c r="I594" s="2"/>
      <c r="J594" s="270">
        <v>15845.96</v>
      </c>
      <c r="K594" s="270"/>
      <c r="M594" s="143">
        <v>64436</v>
      </c>
      <c r="O594" s="143">
        <v>97922</v>
      </c>
      <c r="P594" s="6"/>
      <c r="Q594" s="297">
        <f>SUM(Q553:R591)</f>
        <v>58822.720000000001</v>
      </c>
      <c r="R594" s="298"/>
      <c r="S594" s="294">
        <v>0</v>
      </c>
      <c r="T594" s="294"/>
      <c r="U594" s="144">
        <f>SUM(U553:U591)</f>
        <v>74144.75</v>
      </c>
      <c r="V594" s="6"/>
      <c r="W594" s="144">
        <f>SUM(W553:W591)</f>
        <v>0</v>
      </c>
      <c r="X594" s="6"/>
      <c r="Y594" s="144">
        <f>SUM(Y553:Y591)</f>
        <v>0</v>
      </c>
      <c r="Z594" s="13"/>
    </row>
    <row r="595" spans="2:26" ht="7.5" customHeight="1" x14ac:dyDescent="0.25">
      <c r="Z595" s="13"/>
    </row>
    <row r="596" spans="2:26" ht="12.75" hidden="1" customHeight="1" x14ac:dyDescent="0.25">
      <c r="Z596" s="13"/>
    </row>
    <row r="597" spans="2:26" ht="12" customHeight="1" x14ac:dyDescent="0.25">
      <c r="E597" s="291" t="s">
        <v>114</v>
      </c>
      <c r="F597" s="291"/>
      <c r="G597" s="291"/>
      <c r="H597" s="291"/>
      <c r="I597" s="291"/>
      <c r="Z597" s="13"/>
    </row>
    <row r="598" spans="2:26" ht="12.75" hidden="1" customHeight="1" x14ac:dyDescent="0.25">
      <c r="Z598" s="13"/>
    </row>
    <row r="599" spans="2:26" ht="12" customHeight="1" x14ac:dyDescent="0.25">
      <c r="B599" s="269" t="s">
        <v>49</v>
      </c>
      <c r="C599" s="269"/>
      <c r="D599" s="269"/>
      <c r="E599" s="269"/>
      <c r="F599" s="269"/>
      <c r="G599" s="269"/>
      <c r="H599" s="269"/>
      <c r="J599" s="285">
        <v>0</v>
      </c>
      <c r="K599" s="285"/>
      <c r="M599" s="5">
        <v>0</v>
      </c>
      <c r="N599" s="285">
        <v>0</v>
      </c>
      <c r="O599" s="285"/>
      <c r="Q599" s="285">
        <v>0</v>
      </c>
      <c r="R599" s="285"/>
      <c r="S599" s="285">
        <v>0</v>
      </c>
      <c r="T599" s="285"/>
      <c r="U599" s="8">
        <v>0</v>
      </c>
      <c r="W599" s="41"/>
      <c r="Y599" s="41"/>
      <c r="Z599" s="13"/>
    </row>
    <row r="600" spans="2:26" ht="6" customHeight="1" x14ac:dyDescent="0.25">
      <c r="Z600" s="13"/>
    </row>
    <row r="601" spans="2:26" ht="12.75" hidden="1" customHeight="1" x14ac:dyDescent="0.25">
      <c r="Z601" s="13"/>
    </row>
    <row r="602" spans="2:26" ht="12" customHeight="1" x14ac:dyDescent="0.25">
      <c r="B602" s="269" t="s">
        <v>50</v>
      </c>
      <c r="C602" s="269"/>
      <c r="D602" s="269"/>
      <c r="E602" s="269"/>
      <c r="F602" s="269"/>
      <c r="G602" s="269"/>
      <c r="H602" s="269"/>
      <c r="J602" s="285">
        <v>0</v>
      </c>
      <c r="K602" s="285"/>
      <c r="M602" s="5">
        <v>0</v>
      </c>
      <c r="N602" s="285">
        <v>0</v>
      </c>
      <c r="O602" s="285"/>
      <c r="Q602" s="285">
        <v>0</v>
      </c>
      <c r="R602" s="285"/>
      <c r="S602" s="285">
        <v>0</v>
      </c>
      <c r="T602" s="285"/>
      <c r="U602" s="8">
        <v>0</v>
      </c>
      <c r="W602" s="41"/>
      <c r="Y602" s="41"/>
      <c r="Z602" s="13"/>
    </row>
    <row r="603" spans="2:26" ht="6" customHeight="1" x14ac:dyDescent="0.25">
      <c r="Z603" s="13"/>
    </row>
    <row r="604" spans="2:26" ht="12.75" hidden="1" customHeight="1" x14ac:dyDescent="0.25">
      <c r="Z604" s="13"/>
    </row>
    <row r="605" spans="2:26" ht="12" customHeight="1" x14ac:dyDescent="0.25">
      <c r="B605" s="269" t="s">
        <v>51</v>
      </c>
      <c r="C605" s="269"/>
      <c r="D605" s="269"/>
      <c r="E605" s="269"/>
      <c r="F605" s="269"/>
      <c r="G605" s="269"/>
      <c r="H605" s="269"/>
      <c r="J605" s="285">
        <v>0</v>
      </c>
      <c r="K605" s="285"/>
      <c r="M605" s="5">
        <v>0</v>
      </c>
      <c r="N605" s="285">
        <v>0</v>
      </c>
      <c r="O605" s="285"/>
      <c r="Q605" s="285">
        <v>0</v>
      </c>
      <c r="R605" s="285"/>
      <c r="S605" s="285">
        <v>0</v>
      </c>
      <c r="T605" s="285"/>
      <c r="U605" s="26">
        <f>SUM(U599,U602)*0.062</f>
        <v>0</v>
      </c>
      <c r="W605" s="26">
        <f>SUM(W599,W602)*0.062</f>
        <v>0</v>
      </c>
      <c r="Y605" s="26">
        <f>SUM(Y599,Y602)*0.062</f>
        <v>0</v>
      </c>
      <c r="Z605" s="13"/>
    </row>
    <row r="606" spans="2:26" ht="6" customHeight="1" x14ac:dyDescent="0.25">
      <c r="Z606" s="13"/>
    </row>
    <row r="607" spans="2:26" ht="12.75" hidden="1" customHeight="1" x14ac:dyDescent="0.25">
      <c r="Z607" s="13"/>
    </row>
    <row r="608" spans="2:26" ht="12" customHeight="1" x14ac:dyDescent="0.25">
      <c r="B608" s="269" t="s">
        <v>52</v>
      </c>
      <c r="C608" s="269"/>
      <c r="D608" s="269"/>
      <c r="E608" s="269"/>
      <c r="F608" s="269"/>
      <c r="G608" s="269"/>
      <c r="H608" s="269"/>
      <c r="J608" s="285">
        <v>0</v>
      </c>
      <c r="K608" s="285"/>
      <c r="M608" s="5">
        <v>0</v>
      </c>
      <c r="N608" s="285">
        <v>0</v>
      </c>
      <c r="O608" s="285"/>
      <c r="Q608" s="285">
        <v>0</v>
      </c>
      <c r="R608" s="285"/>
      <c r="S608" s="285">
        <v>0</v>
      </c>
      <c r="T608" s="285"/>
      <c r="U608" s="26">
        <f>SUM(U599,U602)*0.0145</f>
        <v>0</v>
      </c>
      <c r="W608" s="26">
        <f>SUM(W599,W602)*0.0145</f>
        <v>0</v>
      </c>
      <c r="Y608" s="26">
        <f>SUM(Y599,Y602)*0.0145</f>
        <v>0</v>
      </c>
      <c r="Z608" s="13"/>
    </row>
    <row r="609" spans="2:26" ht="6" customHeight="1" x14ac:dyDescent="0.25">
      <c r="Z609" s="13"/>
    </row>
    <row r="610" spans="2:26" ht="12.75" hidden="1" customHeight="1" x14ac:dyDescent="0.25">
      <c r="Z610" s="13"/>
    </row>
    <row r="611" spans="2:26" ht="12" customHeight="1" x14ac:dyDescent="0.25">
      <c r="B611" s="269" t="s">
        <v>53</v>
      </c>
      <c r="C611" s="269"/>
      <c r="D611" s="269"/>
      <c r="E611" s="269"/>
      <c r="F611" s="269"/>
      <c r="G611" s="269"/>
      <c r="H611" s="269"/>
      <c r="J611" s="285">
        <v>27.79</v>
      </c>
      <c r="K611" s="285"/>
      <c r="M611" s="5">
        <v>350</v>
      </c>
      <c r="N611" s="285">
        <v>350</v>
      </c>
      <c r="O611" s="285"/>
      <c r="Q611" s="290">
        <v>31.05</v>
      </c>
      <c r="R611" s="290"/>
      <c r="S611" s="285">
        <v>0</v>
      </c>
      <c r="T611" s="285"/>
      <c r="U611" s="8">
        <v>350</v>
      </c>
      <c r="W611" s="41"/>
      <c r="Y611" s="41"/>
      <c r="Z611" s="13"/>
    </row>
    <row r="612" spans="2:26" ht="6" customHeight="1" x14ac:dyDescent="0.25">
      <c r="Z612" s="13"/>
    </row>
    <row r="613" spans="2:26" ht="12.75" hidden="1" customHeight="1" x14ac:dyDescent="0.25">
      <c r="Z613" s="13"/>
    </row>
    <row r="614" spans="2:26" ht="12" customHeight="1" x14ac:dyDescent="0.25">
      <c r="B614" s="269" t="s">
        <v>54</v>
      </c>
      <c r="C614" s="269"/>
      <c r="D614" s="269"/>
      <c r="E614" s="269"/>
      <c r="F614" s="269"/>
      <c r="G614" s="269"/>
      <c r="H614" s="269"/>
      <c r="J614" s="285">
        <v>63.74</v>
      </c>
      <c r="K614" s="285"/>
      <c r="M614" s="5">
        <v>100</v>
      </c>
      <c r="N614" s="285">
        <v>100</v>
      </c>
      <c r="O614" s="285"/>
      <c r="Q614" s="285">
        <v>58.05</v>
      </c>
      <c r="R614" s="285"/>
      <c r="S614" s="285">
        <v>0</v>
      </c>
      <c r="T614" s="285"/>
      <c r="U614" s="8">
        <v>100</v>
      </c>
      <c r="W614" s="41"/>
      <c r="Y614" s="41"/>
      <c r="Z614" s="13"/>
    </row>
    <row r="615" spans="2:26" ht="6" customHeight="1" x14ac:dyDescent="0.25">
      <c r="Z615" s="13"/>
    </row>
    <row r="616" spans="2:26" ht="12.75" hidden="1" customHeight="1" x14ac:dyDescent="0.25">
      <c r="Z616" s="13"/>
    </row>
    <row r="617" spans="2:26" ht="12" customHeight="1" x14ac:dyDescent="0.25">
      <c r="B617" s="269" t="s">
        <v>115</v>
      </c>
      <c r="C617" s="269"/>
      <c r="D617" s="269"/>
      <c r="E617" s="269"/>
      <c r="F617" s="269"/>
      <c r="G617" s="269"/>
      <c r="H617" s="269"/>
      <c r="J617" s="285">
        <v>0</v>
      </c>
      <c r="K617" s="285"/>
      <c r="M617" s="5">
        <v>0</v>
      </c>
      <c r="N617" s="285">
        <v>0</v>
      </c>
      <c r="O617" s="285"/>
      <c r="Q617" s="285">
        <v>0</v>
      </c>
      <c r="R617" s="285"/>
      <c r="S617" s="285">
        <v>0</v>
      </c>
      <c r="T617" s="285"/>
      <c r="U617" s="8">
        <v>0</v>
      </c>
      <c r="W617" s="41"/>
      <c r="Y617" s="41"/>
      <c r="Z617" s="13"/>
    </row>
    <row r="618" spans="2:26" ht="6" customHeight="1" x14ac:dyDescent="0.25">
      <c r="Z618" s="13"/>
    </row>
    <row r="619" spans="2:26" ht="12" customHeight="1" x14ac:dyDescent="0.25">
      <c r="C619" s="269" t="s">
        <v>19</v>
      </c>
      <c r="D619" s="269"/>
      <c r="E619" s="269"/>
      <c r="F619" s="269"/>
      <c r="G619" s="269"/>
      <c r="H619" s="269"/>
      <c r="I619" s="269"/>
      <c r="Z619" s="13"/>
    </row>
    <row r="620" spans="2:26" ht="12.75" hidden="1" customHeight="1" x14ac:dyDescent="0.25">
      <c r="Z620" s="13"/>
    </row>
    <row r="621" spans="2:26" ht="12" customHeight="1" x14ac:dyDescent="0.25">
      <c r="D621" s="269" t="s">
        <v>47</v>
      </c>
      <c r="E621" s="269"/>
      <c r="F621" s="269"/>
      <c r="G621" s="269"/>
      <c r="H621" s="269"/>
      <c r="I621" s="269"/>
      <c r="Z621" s="13"/>
    </row>
    <row r="622" spans="2:26" ht="12.75" hidden="1" customHeight="1" x14ac:dyDescent="0.25">
      <c r="Z622" s="13"/>
    </row>
    <row r="623" spans="2:26" ht="12" customHeight="1" x14ac:dyDescent="0.25">
      <c r="E623" s="269" t="s">
        <v>114</v>
      </c>
      <c r="F623" s="269"/>
      <c r="G623" s="269"/>
      <c r="H623" s="269"/>
      <c r="I623" s="269"/>
      <c r="Z623" s="13"/>
    </row>
    <row r="624" spans="2:26" ht="12.75" hidden="1" customHeight="1" x14ac:dyDescent="0.25">
      <c r="Z624" s="13"/>
    </row>
    <row r="625" spans="2:26" ht="12" customHeight="1" x14ac:dyDescent="0.25">
      <c r="B625" s="269" t="s">
        <v>491</v>
      </c>
      <c r="C625" s="269"/>
      <c r="D625" s="269"/>
      <c r="E625" s="269"/>
      <c r="F625" s="269"/>
      <c r="G625" s="269"/>
      <c r="H625" s="269"/>
      <c r="J625" s="285">
        <v>16839.95</v>
      </c>
      <c r="K625" s="285"/>
      <c r="M625" s="5">
        <v>32000</v>
      </c>
      <c r="N625" s="285">
        <v>32000</v>
      </c>
      <c r="O625" s="285"/>
      <c r="Q625" s="285">
        <v>18046.27</v>
      </c>
      <c r="R625" s="285"/>
      <c r="S625" s="285">
        <v>0</v>
      </c>
      <c r="T625" s="285"/>
      <c r="U625" s="9">
        <v>50000</v>
      </c>
      <c r="W625" s="41"/>
      <c r="Y625" s="41"/>
      <c r="Z625" s="13"/>
    </row>
    <row r="626" spans="2:26" ht="6" customHeight="1" x14ac:dyDescent="0.25">
      <c r="Z626" s="13"/>
    </row>
    <row r="627" spans="2:26" ht="12.75" hidden="1" customHeight="1" x14ac:dyDescent="0.25">
      <c r="Z627" s="13"/>
    </row>
    <row r="628" spans="2:26" ht="12" customHeight="1" x14ac:dyDescent="0.25">
      <c r="B628" s="269" t="s">
        <v>58</v>
      </c>
      <c r="C628" s="269"/>
      <c r="D628" s="269"/>
      <c r="E628" s="269"/>
      <c r="F628" s="269"/>
      <c r="G628" s="269"/>
      <c r="H628" s="269"/>
      <c r="J628" s="285">
        <v>0</v>
      </c>
      <c r="K628" s="285"/>
      <c r="M628" s="5">
        <v>0</v>
      </c>
      <c r="N628" s="285">
        <v>0</v>
      </c>
      <c r="O628" s="285"/>
      <c r="Q628" s="285">
        <v>0</v>
      </c>
      <c r="R628" s="285"/>
      <c r="S628" s="285">
        <v>0</v>
      </c>
      <c r="T628" s="285"/>
      <c r="U628" s="8">
        <v>0</v>
      </c>
      <c r="W628" s="41"/>
      <c r="Y628" s="41"/>
      <c r="Z628" s="13"/>
    </row>
    <row r="629" spans="2:26" ht="6" customHeight="1" x14ac:dyDescent="0.25">
      <c r="Z629" s="13"/>
    </row>
    <row r="630" spans="2:26" ht="12.75" hidden="1" customHeight="1" x14ac:dyDescent="0.25">
      <c r="Z630" s="13"/>
    </row>
    <row r="631" spans="2:26" ht="12" customHeight="1" x14ac:dyDescent="0.25">
      <c r="B631" s="269" t="s">
        <v>59</v>
      </c>
      <c r="C631" s="269"/>
      <c r="D631" s="269"/>
      <c r="E631" s="269"/>
      <c r="F631" s="269"/>
      <c r="G631" s="269"/>
      <c r="H631" s="269"/>
      <c r="J631" s="285">
        <v>0</v>
      </c>
      <c r="K631" s="285"/>
      <c r="M631" s="5">
        <v>0</v>
      </c>
      <c r="N631" s="285">
        <v>0</v>
      </c>
      <c r="O631" s="285"/>
      <c r="Q631" s="285">
        <v>0</v>
      </c>
      <c r="R631" s="285"/>
      <c r="S631" s="285">
        <v>0</v>
      </c>
      <c r="T631" s="285"/>
      <c r="U631" s="8">
        <v>0</v>
      </c>
      <c r="W631" s="41"/>
      <c r="Y631" s="41"/>
      <c r="Z631" s="13"/>
    </row>
    <row r="632" spans="2:26" ht="6" customHeight="1" x14ac:dyDescent="0.25">
      <c r="Z632" s="13"/>
    </row>
    <row r="633" spans="2:26" ht="12.75" hidden="1" customHeight="1" x14ac:dyDescent="0.25">
      <c r="Z633" s="13"/>
    </row>
    <row r="634" spans="2:26" ht="12" customHeight="1" x14ac:dyDescent="0.25">
      <c r="B634" s="269" t="s">
        <v>81</v>
      </c>
      <c r="C634" s="269"/>
      <c r="D634" s="269"/>
      <c r="E634" s="269"/>
      <c r="F634" s="269"/>
      <c r="G634" s="269"/>
      <c r="H634" s="269"/>
      <c r="J634" s="285">
        <v>0</v>
      </c>
      <c r="K634" s="285"/>
      <c r="M634" s="5">
        <v>720</v>
      </c>
      <c r="N634" s="285">
        <v>720</v>
      </c>
      <c r="O634" s="285"/>
      <c r="Q634" s="285">
        <v>0</v>
      </c>
      <c r="R634" s="285"/>
      <c r="S634" s="285">
        <v>0</v>
      </c>
      <c r="T634" s="285"/>
      <c r="U634" s="8">
        <v>0</v>
      </c>
      <c r="W634" s="41"/>
      <c r="Y634" s="41"/>
      <c r="Z634" s="13"/>
    </row>
    <row r="635" spans="2:26" ht="6" customHeight="1" x14ac:dyDescent="0.25">
      <c r="Z635" s="13"/>
    </row>
    <row r="636" spans="2:26" ht="12.75" hidden="1" customHeight="1" x14ac:dyDescent="0.25">
      <c r="Z636" s="13"/>
    </row>
    <row r="637" spans="2:26" ht="12" customHeight="1" x14ac:dyDescent="0.25">
      <c r="B637" s="269" t="s">
        <v>63</v>
      </c>
      <c r="C637" s="269"/>
      <c r="D637" s="269"/>
      <c r="E637" s="269"/>
      <c r="F637" s="269"/>
      <c r="G637" s="269"/>
      <c r="H637" s="269"/>
      <c r="J637" s="285">
        <v>342.31</v>
      </c>
      <c r="K637" s="285"/>
      <c r="M637" s="5">
        <v>800</v>
      </c>
      <c r="N637" s="285">
        <v>800</v>
      </c>
      <c r="O637" s="285"/>
      <c r="Q637" s="285">
        <v>304.86</v>
      </c>
      <c r="R637" s="285"/>
      <c r="S637" s="285">
        <v>0</v>
      </c>
      <c r="T637" s="285"/>
      <c r="U637" s="8">
        <v>500</v>
      </c>
      <c r="W637" s="41"/>
      <c r="Y637" s="41"/>
      <c r="Z637" s="13"/>
    </row>
    <row r="638" spans="2:26" ht="6" customHeight="1" x14ac:dyDescent="0.25">
      <c r="Z638" s="13"/>
    </row>
    <row r="639" spans="2:26" ht="12.75" hidden="1" customHeight="1" x14ac:dyDescent="0.25">
      <c r="Z639" s="13"/>
    </row>
    <row r="640" spans="2:26" ht="12" customHeight="1" x14ac:dyDescent="0.25">
      <c r="B640" s="269" t="s">
        <v>64</v>
      </c>
      <c r="C640" s="269"/>
      <c r="D640" s="269"/>
      <c r="E640" s="269"/>
      <c r="F640" s="269"/>
      <c r="G640" s="269"/>
      <c r="H640" s="269"/>
      <c r="J640" s="285">
        <v>0</v>
      </c>
      <c r="K640" s="285"/>
      <c r="M640" s="5">
        <v>0</v>
      </c>
      <c r="N640" s="285">
        <v>0</v>
      </c>
      <c r="O640" s="285"/>
      <c r="Q640" s="285">
        <v>0</v>
      </c>
      <c r="R640" s="285"/>
      <c r="S640" s="285">
        <v>0</v>
      </c>
      <c r="T640" s="285"/>
      <c r="U640" s="8">
        <v>0</v>
      </c>
      <c r="W640" s="41"/>
      <c r="Y640" s="41"/>
      <c r="Z640" s="13"/>
    </row>
    <row r="641" spans="2:26" ht="6" customHeight="1" x14ac:dyDescent="0.25">
      <c r="Z641" s="13"/>
    </row>
    <row r="642" spans="2:26" ht="12.75" hidden="1" customHeight="1" x14ac:dyDescent="0.25">
      <c r="Z642" s="13"/>
    </row>
    <row r="643" spans="2:26" ht="12" customHeight="1" x14ac:dyDescent="0.25">
      <c r="B643" s="269" t="s">
        <v>65</v>
      </c>
      <c r="C643" s="269"/>
      <c r="D643" s="269"/>
      <c r="E643" s="269"/>
      <c r="F643" s="269"/>
      <c r="G643" s="269"/>
      <c r="H643" s="269"/>
      <c r="J643" s="285">
        <v>0</v>
      </c>
      <c r="K643" s="285"/>
      <c r="M643" s="5">
        <v>0</v>
      </c>
      <c r="N643" s="285">
        <v>0</v>
      </c>
      <c r="O643" s="285"/>
      <c r="Q643" s="285">
        <v>0</v>
      </c>
      <c r="R643" s="285"/>
      <c r="S643" s="285">
        <v>0</v>
      </c>
      <c r="T643" s="285"/>
      <c r="U643" s="8">
        <v>0</v>
      </c>
      <c r="W643" s="41"/>
      <c r="Y643" s="41"/>
      <c r="Z643" s="13"/>
    </row>
    <row r="644" spans="2:26" ht="6" customHeight="1" x14ac:dyDescent="0.25">
      <c r="Z644" s="13"/>
    </row>
    <row r="645" spans="2:26" ht="2.25" customHeight="1" x14ac:dyDescent="0.25">
      <c r="Z645" s="13"/>
    </row>
    <row r="646" spans="2:26" ht="10.5" customHeight="1" x14ac:dyDescent="0.25">
      <c r="E646" s="286" t="s">
        <v>116</v>
      </c>
      <c r="F646" s="288"/>
      <c r="G646" s="2"/>
      <c r="H646" s="2"/>
      <c r="I646" s="2"/>
      <c r="J646" s="270">
        <v>17273.79</v>
      </c>
      <c r="K646" s="270"/>
      <c r="M646" s="143">
        <v>33970</v>
      </c>
      <c r="O646" s="143">
        <v>33970</v>
      </c>
      <c r="Q646" s="297">
        <f>SUM(Q599:R643)</f>
        <v>18440.23</v>
      </c>
      <c r="R646" s="297"/>
      <c r="S646" s="294">
        <v>0</v>
      </c>
      <c r="T646" s="294"/>
      <c r="U646" s="144">
        <f>SUM(U599:U643)</f>
        <v>50950</v>
      </c>
      <c r="V646" s="6"/>
      <c r="W646" s="144">
        <f>SUM(W599:W643)</f>
        <v>0</v>
      </c>
      <c r="X646" s="6"/>
      <c r="Y646" s="144">
        <f>SUM(Y599:Y643)</f>
        <v>0</v>
      </c>
      <c r="Z646" s="13"/>
    </row>
    <row r="647" spans="2:26" ht="7.5" customHeight="1" x14ac:dyDescent="0.25">
      <c r="Z647" s="13"/>
    </row>
    <row r="648" spans="2:26" ht="12.75" hidden="1" customHeight="1" x14ac:dyDescent="0.25">
      <c r="Z648" s="13"/>
    </row>
    <row r="649" spans="2:26" ht="12" customHeight="1" x14ac:dyDescent="0.25">
      <c r="E649" s="291" t="s">
        <v>117</v>
      </c>
      <c r="F649" s="291"/>
      <c r="G649" s="291"/>
      <c r="H649" s="291"/>
      <c r="I649" s="291"/>
      <c r="Z649" s="13"/>
    </row>
    <row r="650" spans="2:26" ht="12.75" hidden="1" customHeight="1" x14ac:dyDescent="0.25">
      <c r="Z650" s="13"/>
    </row>
    <row r="651" spans="2:26" ht="12" customHeight="1" x14ac:dyDescent="0.25">
      <c r="B651" s="269" t="s">
        <v>49</v>
      </c>
      <c r="C651" s="269"/>
      <c r="D651" s="269"/>
      <c r="E651" s="269"/>
      <c r="F651" s="269"/>
      <c r="G651" s="269"/>
      <c r="H651" s="269"/>
      <c r="J651" s="285">
        <v>620</v>
      </c>
      <c r="K651" s="285"/>
      <c r="M651" s="5">
        <v>3000</v>
      </c>
      <c r="N651" s="285">
        <v>3000</v>
      </c>
      <c r="O651" s="285"/>
      <c r="Q651" s="285">
        <v>690</v>
      </c>
      <c r="R651" s="285"/>
      <c r="S651" s="285">
        <v>0</v>
      </c>
      <c r="T651" s="285"/>
      <c r="U651" s="8">
        <v>2500</v>
      </c>
      <c r="W651" s="41"/>
      <c r="Y651" s="41"/>
      <c r="Z651" s="155" t="s">
        <v>390</v>
      </c>
    </row>
    <row r="652" spans="2:26" ht="6" customHeight="1" x14ac:dyDescent="0.25">
      <c r="Z652" s="13"/>
    </row>
    <row r="653" spans="2:26" ht="12.75" hidden="1" customHeight="1" x14ac:dyDescent="0.25">
      <c r="Z653" s="13"/>
    </row>
    <row r="654" spans="2:26" ht="12" customHeight="1" x14ac:dyDescent="0.25">
      <c r="B654" s="269" t="s">
        <v>50</v>
      </c>
      <c r="C654" s="269"/>
      <c r="D654" s="269"/>
      <c r="E654" s="269"/>
      <c r="F654" s="269"/>
      <c r="G654" s="269"/>
      <c r="H654" s="269"/>
      <c r="J654" s="285">
        <v>404</v>
      </c>
      <c r="K654" s="285"/>
      <c r="M654" s="5">
        <v>700</v>
      </c>
      <c r="N654" s="285">
        <v>700</v>
      </c>
      <c r="O654" s="285"/>
      <c r="Q654" s="285">
        <v>405</v>
      </c>
      <c r="R654" s="285"/>
      <c r="S654" s="285">
        <v>0</v>
      </c>
      <c r="T654" s="285"/>
      <c r="U654" s="8">
        <v>500</v>
      </c>
      <c r="W654" s="41"/>
      <c r="Y654" s="41"/>
      <c r="Z654" s="155" t="s">
        <v>392</v>
      </c>
    </row>
    <row r="655" spans="2:26" ht="6" customHeight="1" x14ac:dyDescent="0.25">
      <c r="Z655" s="13"/>
    </row>
    <row r="656" spans="2:26" ht="12.75" hidden="1" customHeight="1" x14ac:dyDescent="0.25">
      <c r="Z656" s="13"/>
    </row>
    <row r="657" spans="2:26" ht="12" customHeight="1" x14ac:dyDescent="0.25">
      <c r="B657" s="269" t="s">
        <v>51</v>
      </c>
      <c r="C657" s="269"/>
      <c r="D657" s="269"/>
      <c r="E657" s="269"/>
      <c r="F657" s="269"/>
      <c r="G657" s="269"/>
      <c r="H657" s="269"/>
      <c r="J657" s="285">
        <v>63.48</v>
      </c>
      <c r="K657" s="285"/>
      <c r="M657" s="5">
        <v>229</v>
      </c>
      <c r="N657" s="285">
        <v>229</v>
      </c>
      <c r="O657" s="285"/>
      <c r="Q657" s="285">
        <v>67.91</v>
      </c>
      <c r="R657" s="285"/>
      <c r="S657" s="285">
        <v>0</v>
      </c>
      <c r="T657" s="285"/>
      <c r="U657" s="26">
        <f>SUM(U651,U654)*0.062</f>
        <v>186</v>
      </c>
      <c r="W657" s="26">
        <f>SUM(W651,W654)*0.062</f>
        <v>0</v>
      </c>
      <c r="Y657" s="26">
        <f>SUM(Y651,Y654)*0.062</f>
        <v>0</v>
      </c>
      <c r="Z657" s="13"/>
    </row>
    <row r="658" spans="2:26" ht="6" customHeight="1" x14ac:dyDescent="0.25">
      <c r="Z658" s="13"/>
    </row>
    <row r="659" spans="2:26" ht="12.75" hidden="1" customHeight="1" x14ac:dyDescent="0.25">
      <c r="Z659" s="13"/>
    </row>
    <row r="660" spans="2:26" ht="12" customHeight="1" x14ac:dyDescent="0.25">
      <c r="B660" s="269" t="s">
        <v>52</v>
      </c>
      <c r="C660" s="269"/>
      <c r="D660" s="269"/>
      <c r="E660" s="269"/>
      <c r="F660" s="269"/>
      <c r="G660" s="269"/>
      <c r="H660" s="269"/>
      <c r="J660" s="285">
        <v>14.82</v>
      </c>
      <c r="K660" s="285"/>
      <c r="M660" s="5">
        <v>54</v>
      </c>
      <c r="N660" s="285">
        <v>54</v>
      </c>
      <c r="O660" s="285"/>
      <c r="Q660" s="285">
        <v>15.89</v>
      </c>
      <c r="R660" s="285"/>
      <c r="S660" s="285">
        <v>0</v>
      </c>
      <c r="T660" s="285"/>
      <c r="U660" s="26">
        <f>SUM(U651,U654)*0.0145</f>
        <v>43.5</v>
      </c>
      <c r="W660" s="26">
        <f>SUM(W651,W654)*0.0145</f>
        <v>0</v>
      </c>
      <c r="Y660" s="26">
        <f>SUM(Y651,Y654)*0.0145</f>
        <v>0</v>
      </c>
      <c r="Z660" s="13"/>
    </row>
    <row r="661" spans="2:26" ht="6" customHeight="1" x14ac:dyDescent="0.25">
      <c r="Z661" s="13"/>
    </row>
    <row r="662" spans="2:26" ht="12.75" hidden="1" customHeight="1" x14ac:dyDescent="0.25">
      <c r="Z662" s="13"/>
    </row>
    <row r="663" spans="2:26" ht="12" customHeight="1" x14ac:dyDescent="0.25">
      <c r="B663" s="269" t="s">
        <v>54</v>
      </c>
      <c r="C663" s="269"/>
      <c r="D663" s="269"/>
      <c r="E663" s="269"/>
      <c r="F663" s="269"/>
      <c r="G663" s="269"/>
      <c r="H663" s="269"/>
      <c r="J663" s="285">
        <v>7.05</v>
      </c>
      <c r="K663" s="285"/>
      <c r="M663" s="5">
        <v>50</v>
      </c>
      <c r="N663" s="285">
        <v>50</v>
      </c>
      <c r="O663" s="285"/>
      <c r="Q663" s="285">
        <v>1.8</v>
      </c>
      <c r="R663" s="285"/>
      <c r="S663" s="285">
        <v>0</v>
      </c>
      <c r="T663" s="285"/>
      <c r="U663" s="8">
        <v>50</v>
      </c>
      <c r="W663" s="41"/>
      <c r="Y663" s="41"/>
      <c r="Z663" s="13"/>
    </row>
    <row r="664" spans="2:26" ht="6" customHeight="1" x14ac:dyDescent="0.25">
      <c r="Z664" s="13"/>
    </row>
    <row r="665" spans="2:26" ht="12.75" hidden="1" customHeight="1" x14ac:dyDescent="0.25">
      <c r="Z665" s="13"/>
    </row>
    <row r="666" spans="2:26" ht="12" customHeight="1" x14ac:dyDescent="0.25">
      <c r="B666" s="269" t="s">
        <v>63</v>
      </c>
      <c r="C666" s="269"/>
      <c r="D666" s="269"/>
      <c r="E666" s="269"/>
      <c r="F666" s="269"/>
      <c r="G666" s="269"/>
      <c r="H666" s="269"/>
      <c r="J666" s="285">
        <v>0</v>
      </c>
      <c r="K666" s="285"/>
      <c r="M666" s="5">
        <v>250</v>
      </c>
      <c r="N666" s="285">
        <v>250</v>
      </c>
      <c r="O666" s="285"/>
      <c r="Q666" s="285">
        <v>0</v>
      </c>
      <c r="R666" s="285"/>
      <c r="S666" s="285">
        <v>0</v>
      </c>
      <c r="T666" s="285"/>
      <c r="U666" s="8">
        <v>250</v>
      </c>
      <c r="W666" s="41"/>
      <c r="Y666" s="41"/>
      <c r="Z666" s="13"/>
    </row>
    <row r="667" spans="2:26" ht="6" customHeight="1" x14ac:dyDescent="0.25">
      <c r="Z667" s="13"/>
    </row>
    <row r="668" spans="2:26" ht="12.75" hidden="1" customHeight="1" x14ac:dyDescent="0.25">
      <c r="Z668" s="13"/>
    </row>
    <row r="669" spans="2:26" ht="12" customHeight="1" x14ac:dyDescent="0.25">
      <c r="B669" s="269" t="s">
        <v>64</v>
      </c>
      <c r="C669" s="269"/>
      <c r="D669" s="269"/>
      <c r="E669" s="269"/>
      <c r="F669" s="269"/>
      <c r="G669" s="269"/>
      <c r="H669" s="269"/>
      <c r="J669" s="285">
        <v>0</v>
      </c>
      <c r="K669" s="285"/>
      <c r="M669" s="5">
        <v>250</v>
      </c>
      <c r="N669" s="285">
        <v>250</v>
      </c>
      <c r="O669" s="285"/>
      <c r="Q669" s="285">
        <v>0</v>
      </c>
      <c r="R669" s="285"/>
      <c r="S669" s="285">
        <v>0</v>
      </c>
      <c r="T669" s="285"/>
      <c r="U669" s="8">
        <v>250</v>
      </c>
      <c r="W669" s="41"/>
      <c r="Y669" s="41"/>
      <c r="Z669" s="13"/>
    </row>
    <row r="670" spans="2:26" ht="6" customHeight="1" x14ac:dyDescent="0.25">
      <c r="Z670" s="13"/>
    </row>
    <row r="671" spans="2:26" ht="12.75" hidden="1" customHeight="1" x14ac:dyDescent="0.25">
      <c r="Z671" s="13"/>
    </row>
    <row r="672" spans="2:26" ht="12" customHeight="1" x14ac:dyDescent="0.25">
      <c r="B672" s="269" t="s">
        <v>65</v>
      </c>
      <c r="C672" s="269"/>
      <c r="D672" s="269"/>
      <c r="E672" s="269"/>
      <c r="F672" s="269"/>
      <c r="G672" s="269"/>
      <c r="H672" s="269"/>
      <c r="J672" s="285">
        <v>210.54</v>
      </c>
      <c r="K672" s="285"/>
      <c r="M672" s="5">
        <v>500</v>
      </c>
      <c r="N672" s="285">
        <v>500</v>
      </c>
      <c r="O672" s="285"/>
      <c r="Q672" s="285">
        <v>75</v>
      </c>
      <c r="R672" s="285"/>
      <c r="S672" s="285">
        <v>0</v>
      </c>
      <c r="T672" s="285"/>
      <c r="U672" s="8">
        <v>500</v>
      </c>
      <c r="W672" s="41"/>
      <c r="Y672" s="41"/>
      <c r="Z672" s="13"/>
    </row>
    <row r="673" spans="2:26" ht="6" customHeight="1" x14ac:dyDescent="0.25">
      <c r="Z673" s="13"/>
    </row>
    <row r="674" spans="2:26" ht="12.75" hidden="1" customHeight="1" x14ac:dyDescent="0.25">
      <c r="Z674" s="13"/>
    </row>
    <row r="675" spans="2:26" ht="12" customHeight="1" x14ac:dyDescent="0.25">
      <c r="B675" s="269" t="s">
        <v>66</v>
      </c>
      <c r="C675" s="269"/>
      <c r="D675" s="269"/>
      <c r="E675" s="269"/>
      <c r="F675" s="269"/>
      <c r="G675" s="269"/>
      <c r="H675" s="269"/>
      <c r="J675" s="285">
        <v>239.8</v>
      </c>
      <c r="K675" s="285"/>
      <c r="M675" s="5">
        <v>600</v>
      </c>
      <c r="N675" s="285">
        <v>600</v>
      </c>
      <c r="O675" s="285"/>
      <c r="Q675" s="285">
        <v>370.2</v>
      </c>
      <c r="R675" s="285"/>
      <c r="S675" s="285">
        <v>0</v>
      </c>
      <c r="T675" s="285"/>
      <c r="U675" s="8">
        <v>600</v>
      </c>
      <c r="W675" s="41"/>
      <c r="Y675" s="41"/>
      <c r="Z675" s="13"/>
    </row>
    <row r="676" spans="2:26" ht="6" customHeight="1" x14ac:dyDescent="0.25">
      <c r="Z676" s="13"/>
    </row>
    <row r="677" spans="2:26" ht="2.25" customHeight="1" x14ac:dyDescent="0.25">
      <c r="Z677" s="13"/>
    </row>
    <row r="678" spans="2:26" ht="10.5" customHeight="1" x14ac:dyDescent="0.25">
      <c r="E678" s="118" t="s">
        <v>118</v>
      </c>
      <c r="F678" s="118"/>
      <c r="G678" s="2"/>
      <c r="H678" s="2"/>
      <c r="I678" s="2"/>
      <c r="J678" s="270">
        <v>1559.69</v>
      </c>
      <c r="K678" s="270"/>
      <c r="M678" s="143">
        <v>5633</v>
      </c>
      <c r="O678" s="143">
        <v>5633</v>
      </c>
      <c r="P678" s="6"/>
      <c r="Q678" s="297">
        <f>SUM(Q651:R675)</f>
        <v>1625.8000000000002</v>
      </c>
      <c r="R678" s="298"/>
      <c r="S678" s="294">
        <v>0</v>
      </c>
      <c r="T678" s="294"/>
      <c r="U678" s="144">
        <f>SUM(U651:U675)</f>
        <v>4879.5</v>
      </c>
      <c r="V678" s="6"/>
      <c r="W678" s="144">
        <f>SUM(W651:W675)</f>
        <v>0</v>
      </c>
      <c r="X678" s="6"/>
      <c r="Y678" s="144">
        <f>SUM(Y651:Y675)</f>
        <v>0</v>
      </c>
      <c r="Z678" s="13"/>
    </row>
    <row r="679" spans="2:26" ht="7.5" customHeight="1" x14ac:dyDescent="0.25">
      <c r="Z679" s="13"/>
    </row>
    <row r="680" spans="2:26" ht="12.75" hidden="1" customHeight="1" x14ac:dyDescent="0.25">
      <c r="Z680" s="13"/>
    </row>
    <row r="681" spans="2:26" ht="12" customHeight="1" x14ac:dyDescent="0.25">
      <c r="E681" s="291" t="s">
        <v>119</v>
      </c>
      <c r="F681" s="291"/>
      <c r="G681" s="291"/>
      <c r="H681" s="291"/>
      <c r="I681" s="291"/>
      <c r="Z681" s="13"/>
    </row>
    <row r="682" spans="2:26" ht="12.75" hidden="1" customHeight="1" x14ac:dyDescent="0.25">
      <c r="Z682" s="13"/>
    </row>
    <row r="683" spans="2:26" ht="12" customHeight="1" x14ac:dyDescent="0.25">
      <c r="B683" s="269" t="s">
        <v>49</v>
      </c>
      <c r="C683" s="269"/>
      <c r="D683" s="269"/>
      <c r="E683" s="269"/>
      <c r="F683" s="269"/>
      <c r="G683" s="269"/>
      <c r="H683" s="269"/>
      <c r="J683" s="285">
        <v>1383.48</v>
      </c>
      <c r="K683" s="285"/>
      <c r="M683" s="5">
        <v>7500</v>
      </c>
      <c r="N683" s="285">
        <v>7500</v>
      </c>
      <c r="O683" s="285"/>
      <c r="Q683" s="285">
        <v>2418.31</v>
      </c>
      <c r="R683" s="285"/>
      <c r="S683" s="285">
        <v>0</v>
      </c>
      <c r="T683" s="285"/>
      <c r="U683" s="9">
        <v>3000</v>
      </c>
      <c r="W683" s="41"/>
      <c r="Y683" s="41"/>
      <c r="Z683" s="155" t="s">
        <v>393</v>
      </c>
    </row>
    <row r="684" spans="2:26" ht="6" customHeight="1" x14ac:dyDescent="0.25">
      <c r="Z684" s="13"/>
    </row>
    <row r="685" spans="2:26" ht="12.75" hidden="1" customHeight="1" x14ac:dyDescent="0.25">
      <c r="Z685" s="13"/>
    </row>
    <row r="686" spans="2:26" ht="12" customHeight="1" x14ac:dyDescent="0.25">
      <c r="B686" s="269" t="s">
        <v>50</v>
      </c>
      <c r="C686" s="269"/>
      <c r="D686" s="269"/>
      <c r="E686" s="269"/>
      <c r="F686" s="269"/>
      <c r="G686" s="269"/>
      <c r="H686" s="269"/>
      <c r="J686" s="285">
        <v>0</v>
      </c>
      <c r="K686" s="285"/>
      <c r="M686" s="5">
        <v>1200</v>
      </c>
      <c r="N686" s="285">
        <v>1200</v>
      </c>
      <c r="O686" s="285"/>
      <c r="Q686" s="285">
        <v>0</v>
      </c>
      <c r="R686" s="285"/>
      <c r="S686" s="285">
        <v>0</v>
      </c>
      <c r="T686" s="285"/>
      <c r="U686" s="8">
        <v>200</v>
      </c>
      <c r="W686" s="41"/>
      <c r="Y686" s="41"/>
      <c r="Z686" s="13"/>
    </row>
    <row r="687" spans="2:26" ht="6" customHeight="1" x14ac:dyDescent="0.25">
      <c r="Z687" s="13"/>
    </row>
    <row r="688" spans="2:26" ht="12.75" hidden="1" customHeight="1" x14ac:dyDescent="0.25">
      <c r="Z688" s="13"/>
    </row>
    <row r="689" spans="2:26" ht="12" customHeight="1" x14ac:dyDescent="0.25">
      <c r="B689" s="269" t="s">
        <v>51</v>
      </c>
      <c r="C689" s="269"/>
      <c r="D689" s="269"/>
      <c r="E689" s="269"/>
      <c r="F689" s="269"/>
      <c r="G689" s="269"/>
      <c r="H689" s="269"/>
      <c r="J689" s="285">
        <v>85.77</v>
      </c>
      <c r="K689" s="285"/>
      <c r="M689" s="5">
        <v>477</v>
      </c>
      <c r="N689" s="285">
        <v>477</v>
      </c>
      <c r="O689" s="285"/>
      <c r="Q689" s="285">
        <v>149.94999999999999</v>
      </c>
      <c r="R689" s="285"/>
      <c r="S689" s="285">
        <v>0</v>
      </c>
      <c r="T689" s="285"/>
      <c r="U689" s="26">
        <f>SUM(U683,U686)*0.062</f>
        <v>198.4</v>
      </c>
      <c r="W689" s="26">
        <f>SUM(W683,W686)*0.062</f>
        <v>0</v>
      </c>
      <c r="Y689" s="26">
        <f>SUM(Y683,Y686)*0.062</f>
        <v>0</v>
      </c>
      <c r="Z689" s="13"/>
    </row>
    <row r="690" spans="2:26" ht="6" customHeight="1" x14ac:dyDescent="0.25">
      <c r="Z690" s="13"/>
    </row>
    <row r="691" spans="2:26" ht="12.75" hidden="1" customHeight="1" x14ac:dyDescent="0.25">
      <c r="Z691" s="13"/>
    </row>
    <row r="692" spans="2:26" ht="12" customHeight="1" x14ac:dyDescent="0.25">
      <c r="B692" s="269" t="s">
        <v>52</v>
      </c>
      <c r="C692" s="269"/>
      <c r="D692" s="269"/>
      <c r="E692" s="269"/>
      <c r="F692" s="269"/>
      <c r="G692" s="269"/>
      <c r="H692" s="269"/>
      <c r="J692" s="285">
        <v>20.07</v>
      </c>
      <c r="K692" s="285"/>
      <c r="M692" s="5">
        <v>112</v>
      </c>
      <c r="N692" s="285">
        <v>112</v>
      </c>
      <c r="O692" s="285"/>
      <c r="Q692" s="285">
        <v>35.049999999999997</v>
      </c>
      <c r="R692" s="285"/>
      <c r="S692" s="285">
        <v>0</v>
      </c>
      <c r="T692" s="285"/>
      <c r="U692" s="26">
        <f>SUM(U683,U686)*0.0145</f>
        <v>46.400000000000006</v>
      </c>
      <c r="W692" s="26">
        <f>SUM(W683,W686)*0.0145</f>
        <v>0</v>
      </c>
      <c r="Y692" s="26">
        <f>SUM(Y683,Y686)*0.0145</f>
        <v>0</v>
      </c>
      <c r="Z692" s="13"/>
    </row>
    <row r="693" spans="2:26" ht="6" customHeight="1" x14ac:dyDescent="0.25">
      <c r="Z693" s="13"/>
    </row>
    <row r="694" spans="2:26" ht="12.75" hidden="1" customHeight="1" x14ac:dyDescent="0.25">
      <c r="Z694" s="13"/>
    </row>
    <row r="695" spans="2:26" ht="12" customHeight="1" x14ac:dyDescent="0.25">
      <c r="B695" s="269" t="s">
        <v>53</v>
      </c>
      <c r="C695" s="269"/>
      <c r="D695" s="269"/>
      <c r="E695" s="269"/>
      <c r="F695" s="269"/>
      <c r="G695" s="269"/>
      <c r="H695" s="269"/>
      <c r="J695" s="285">
        <v>18.2</v>
      </c>
      <c r="K695" s="285"/>
      <c r="M695" s="5">
        <v>500</v>
      </c>
      <c r="N695" s="285">
        <v>500</v>
      </c>
      <c r="O695" s="285"/>
      <c r="Q695" s="290">
        <v>0</v>
      </c>
      <c r="R695" s="290"/>
      <c r="S695" s="285">
        <v>0</v>
      </c>
      <c r="T695" s="285"/>
      <c r="U695" s="8">
        <v>500</v>
      </c>
      <c r="W695" s="41"/>
      <c r="Y695" s="41"/>
      <c r="Z695" s="13"/>
    </row>
    <row r="696" spans="2:26" ht="6" customHeight="1" x14ac:dyDescent="0.25">
      <c r="Z696" s="13"/>
    </row>
    <row r="697" spans="2:26" ht="12.75" hidden="1" customHeight="1" x14ac:dyDescent="0.25">
      <c r="Z697" s="13"/>
    </row>
    <row r="698" spans="2:26" ht="12" customHeight="1" x14ac:dyDescent="0.25">
      <c r="B698" s="269" t="s">
        <v>54</v>
      </c>
      <c r="C698" s="269"/>
      <c r="D698" s="269"/>
      <c r="E698" s="269"/>
      <c r="F698" s="269"/>
      <c r="G698" s="269"/>
      <c r="H698" s="269"/>
      <c r="J698" s="285">
        <v>0</v>
      </c>
      <c r="K698" s="285"/>
      <c r="M698" s="5">
        <v>5</v>
      </c>
      <c r="N698" s="285">
        <v>5</v>
      </c>
      <c r="O698" s="285"/>
      <c r="Q698" s="285">
        <v>0</v>
      </c>
      <c r="R698" s="285"/>
      <c r="S698" s="285">
        <v>0</v>
      </c>
      <c r="T698" s="285"/>
      <c r="U698" s="8">
        <v>5</v>
      </c>
      <c r="W698" s="41"/>
      <c r="Y698" s="41"/>
      <c r="Z698" s="13"/>
    </row>
    <row r="699" spans="2:26" ht="6" customHeight="1" x14ac:dyDescent="0.25">
      <c r="Z699" s="13"/>
    </row>
    <row r="700" spans="2:26" ht="12.75" hidden="1" customHeight="1" x14ac:dyDescent="0.25">
      <c r="Z700" s="13"/>
    </row>
    <row r="701" spans="2:26" ht="12" customHeight="1" x14ac:dyDescent="0.25">
      <c r="B701" s="269" t="s">
        <v>115</v>
      </c>
      <c r="C701" s="269"/>
      <c r="D701" s="269"/>
      <c r="E701" s="269"/>
      <c r="F701" s="269"/>
      <c r="G701" s="269"/>
      <c r="H701" s="269"/>
      <c r="J701" s="290">
        <v>0</v>
      </c>
      <c r="K701" s="290"/>
      <c r="M701" s="5">
        <v>0</v>
      </c>
      <c r="N701" s="285">
        <v>0</v>
      </c>
      <c r="O701" s="285"/>
      <c r="Q701" s="290">
        <v>0</v>
      </c>
      <c r="R701" s="290"/>
      <c r="S701" s="285">
        <v>0</v>
      </c>
      <c r="T701" s="285"/>
      <c r="U701" s="8">
        <v>0</v>
      </c>
      <c r="W701" s="41"/>
      <c r="Y701" s="41"/>
      <c r="Z701" s="13"/>
    </row>
    <row r="702" spans="2:26" ht="6" customHeight="1" x14ac:dyDescent="0.25">
      <c r="Z702" s="13"/>
    </row>
    <row r="703" spans="2:26" ht="12.75" hidden="1" customHeight="1" x14ac:dyDescent="0.25">
      <c r="Z703" s="13"/>
    </row>
    <row r="704" spans="2:26" ht="12" customHeight="1" x14ac:dyDescent="0.25">
      <c r="B704" s="269" t="s">
        <v>56</v>
      </c>
      <c r="C704" s="269"/>
      <c r="D704" s="269"/>
      <c r="E704" s="269"/>
      <c r="F704" s="269"/>
      <c r="G704" s="269"/>
      <c r="H704" s="269"/>
      <c r="J704" s="285">
        <v>0</v>
      </c>
      <c r="K704" s="285"/>
      <c r="M704" s="5">
        <v>1000</v>
      </c>
      <c r="N704" s="285">
        <v>1000</v>
      </c>
      <c r="O704" s="285"/>
      <c r="Q704" s="285">
        <v>0</v>
      </c>
      <c r="R704" s="285"/>
      <c r="S704" s="285">
        <v>0</v>
      </c>
      <c r="T704" s="285"/>
      <c r="U704" s="8">
        <v>5000</v>
      </c>
      <c r="W704" s="41"/>
      <c r="Y704" s="41"/>
      <c r="Z704" s="155" t="s">
        <v>393</v>
      </c>
    </row>
    <row r="705" spans="2:26" ht="6" customHeight="1" x14ac:dyDescent="0.25">
      <c r="Z705" s="13"/>
    </row>
    <row r="706" spans="2:26" ht="12.75" hidden="1" customHeight="1" x14ac:dyDescent="0.25">
      <c r="Z706" s="13"/>
    </row>
    <row r="707" spans="2:26" ht="12" customHeight="1" x14ac:dyDescent="0.25">
      <c r="B707" s="269" t="s">
        <v>59</v>
      </c>
      <c r="C707" s="269"/>
      <c r="D707" s="269"/>
      <c r="E707" s="269"/>
      <c r="F707" s="269"/>
      <c r="G707" s="269"/>
      <c r="H707" s="269"/>
      <c r="J707" s="285">
        <v>0</v>
      </c>
      <c r="K707" s="285"/>
      <c r="M707" s="5">
        <v>100</v>
      </c>
      <c r="N707" s="285">
        <v>100</v>
      </c>
      <c r="O707" s="285"/>
      <c r="Q707" s="285">
        <v>0</v>
      </c>
      <c r="R707" s="285"/>
      <c r="S707" s="285">
        <v>0</v>
      </c>
      <c r="T707" s="285"/>
      <c r="U707" s="8">
        <v>0</v>
      </c>
      <c r="W707" s="41"/>
      <c r="Y707" s="41"/>
      <c r="Z707" s="13"/>
    </row>
    <row r="708" spans="2:26" ht="6" customHeight="1" x14ac:dyDescent="0.25">
      <c r="Z708" s="13"/>
    </row>
    <row r="709" spans="2:26" ht="12.75" hidden="1" customHeight="1" x14ac:dyDescent="0.25">
      <c r="Z709" s="13"/>
    </row>
    <row r="710" spans="2:26" ht="12" customHeight="1" x14ac:dyDescent="0.25">
      <c r="B710" s="269" t="s">
        <v>81</v>
      </c>
      <c r="C710" s="269"/>
      <c r="D710" s="269"/>
      <c r="E710" s="269"/>
      <c r="F710" s="269"/>
      <c r="G710" s="269"/>
      <c r="H710" s="269"/>
      <c r="J710" s="285">
        <v>0</v>
      </c>
      <c r="K710" s="285"/>
      <c r="M710" s="5">
        <v>360</v>
      </c>
      <c r="N710" s="285">
        <v>360</v>
      </c>
      <c r="O710" s="285"/>
      <c r="Q710" s="285">
        <v>0</v>
      </c>
      <c r="R710" s="285"/>
      <c r="S710" s="285">
        <v>0</v>
      </c>
      <c r="T710" s="285"/>
      <c r="U710" s="8">
        <v>0</v>
      </c>
      <c r="W710" s="41"/>
      <c r="Y710" s="41"/>
      <c r="Z710" s="13"/>
    </row>
    <row r="711" spans="2:26" ht="6" customHeight="1" x14ac:dyDescent="0.25">
      <c r="Z711" s="13"/>
    </row>
    <row r="712" spans="2:26" ht="12.75" hidden="1" customHeight="1" x14ac:dyDescent="0.25">
      <c r="Z712" s="13"/>
    </row>
    <row r="713" spans="2:26" ht="12" customHeight="1" x14ac:dyDescent="0.25">
      <c r="B713" s="269" t="s">
        <v>63</v>
      </c>
      <c r="C713" s="269"/>
      <c r="D713" s="269"/>
      <c r="E713" s="269"/>
      <c r="F713" s="269"/>
      <c r="G713" s="269"/>
      <c r="H713" s="269"/>
      <c r="J713" s="285">
        <v>0</v>
      </c>
      <c r="K713" s="285"/>
      <c r="M713" s="5">
        <v>100</v>
      </c>
      <c r="N713" s="285">
        <v>100</v>
      </c>
      <c r="O713" s="285"/>
      <c r="Q713" s="285">
        <v>0</v>
      </c>
      <c r="R713" s="285"/>
      <c r="S713" s="285">
        <v>0</v>
      </c>
      <c r="T713" s="285"/>
      <c r="U713" s="8">
        <v>100</v>
      </c>
      <c r="W713" s="41"/>
      <c r="Y713" s="41"/>
      <c r="Z713" s="13"/>
    </row>
    <row r="714" spans="2:26" ht="6" customHeight="1" x14ac:dyDescent="0.25">
      <c r="Z714" s="13"/>
    </row>
    <row r="715" spans="2:26" ht="12.75" hidden="1" customHeight="1" x14ac:dyDescent="0.25">
      <c r="Z715" s="13"/>
    </row>
    <row r="716" spans="2:26" ht="12" customHeight="1" x14ac:dyDescent="0.25">
      <c r="B716" s="269" t="s">
        <v>64</v>
      </c>
      <c r="C716" s="269"/>
      <c r="D716" s="269"/>
      <c r="E716" s="269"/>
      <c r="F716" s="269"/>
      <c r="G716" s="269"/>
      <c r="H716" s="269"/>
      <c r="J716" s="285">
        <v>0</v>
      </c>
      <c r="K716" s="285"/>
      <c r="M716" s="5">
        <v>0</v>
      </c>
      <c r="N716" s="285">
        <v>0</v>
      </c>
      <c r="O716" s="285"/>
      <c r="Q716" s="285">
        <v>0</v>
      </c>
      <c r="R716" s="285"/>
      <c r="S716" s="285">
        <v>0</v>
      </c>
      <c r="T716" s="285"/>
      <c r="U716" s="8">
        <v>0</v>
      </c>
      <c r="W716" s="41"/>
      <c r="Y716" s="41"/>
      <c r="Z716" s="13"/>
    </row>
    <row r="717" spans="2:26" ht="6" customHeight="1" x14ac:dyDescent="0.25">
      <c r="Z717" s="13"/>
    </row>
    <row r="718" spans="2:26" ht="12.75" hidden="1" customHeight="1" x14ac:dyDescent="0.25">
      <c r="Z718" s="13"/>
    </row>
    <row r="719" spans="2:26" ht="12" customHeight="1" x14ac:dyDescent="0.25">
      <c r="B719" s="269" t="s">
        <v>65</v>
      </c>
      <c r="C719" s="269"/>
      <c r="D719" s="269"/>
      <c r="E719" s="269"/>
      <c r="F719" s="269"/>
      <c r="G719" s="269"/>
      <c r="H719" s="269"/>
      <c r="J719" s="285">
        <v>0</v>
      </c>
      <c r="K719" s="285"/>
      <c r="M719" s="5">
        <v>250</v>
      </c>
      <c r="N719" s="285">
        <v>250</v>
      </c>
      <c r="O719" s="285"/>
      <c r="Q719" s="285">
        <v>0</v>
      </c>
      <c r="R719" s="285"/>
      <c r="S719" s="285">
        <v>0</v>
      </c>
      <c r="T719" s="285"/>
      <c r="U719" s="8">
        <v>250</v>
      </c>
      <c r="W719" s="41"/>
      <c r="Y719" s="41"/>
      <c r="Z719" s="13"/>
    </row>
    <row r="720" spans="2:26" ht="6" customHeight="1" x14ac:dyDescent="0.25">
      <c r="Z720" s="13"/>
    </row>
    <row r="721" spans="2:26" ht="2.25" customHeight="1" x14ac:dyDescent="0.25">
      <c r="Z721" s="13"/>
    </row>
    <row r="722" spans="2:26" ht="10.5" customHeight="1" x14ac:dyDescent="0.25">
      <c r="E722" s="118" t="s">
        <v>120</v>
      </c>
      <c r="F722" s="2"/>
      <c r="G722" s="2"/>
      <c r="H722" s="2"/>
      <c r="I722" s="2"/>
      <c r="J722" s="270">
        <v>1507.52</v>
      </c>
      <c r="K722" s="270"/>
      <c r="M722" s="143">
        <v>10604</v>
      </c>
      <c r="O722" s="143">
        <v>10604</v>
      </c>
      <c r="Q722" s="297">
        <f>SUM(Q683:R719)</f>
        <v>2603.31</v>
      </c>
      <c r="R722" s="297"/>
      <c r="S722" s="294">
        <v>0</v>
      </c>
      <c r="T722" s="294"/>
      <c r="U722" s="144">
        <f>SUM(U683:U719)</f>
        <v>9299.7999999999993</v>
      </c>
      <c r="V722" s="6"/>
      <c r="W722" s="144">
        <f>SUM(W683:W719)</f>
        <v>0</v>
      </c>
      <c r="X722" s="6"/>
      <c r="Y722" s="144">
        <f>SUM(Y683:Y719)</f>
        <v>0</v>
      </c>
      <c r="Z722" s="13"/>
    </row>
    <row r="723" spans="2:26" ht="10.5" customHeight="1" x14ac:dyDescent="0.25">
      <c r="E723" s="2"/>
      <c r="F723" s="2"/>
      <c r="G723" s="2"/>
      <c r="H723" s="2"/>
      <c r="I723" s="2"/>
      <c r="J723" s="5"/>
      <c r="K723" s="5"/>
      <c r="M723" s="5"/>
      <c r="N723" s="5"/>
      <c r="O723" s="5"/>
      <c r="Q723" s="25"/>
      <c r="R723" s="25"/>
      <c r="S723" s="5"/>
      <c r="T723" s="5"/>
      <c r="U723" s="25"/>
      <c r="V723" s="5"/>
      <c r="W723" s="25"/>
      <c r="X723" s="5"/>
      <c r="Y723" s="25"/>
      <c r="Z723" s="13"/>
    </row>
    <row r="724" spans="2:26" ht="10.5" customHeight="1" x14ac:dyDescent="0.25">
      <c r="E724" s="2"/>
      <c r="F724" s="2"/>
      <c r="G724" s="2"/>
      <c r="H724" s="2"/>
      <c r="I724" s="2"/>
      <c r="J724" s="5"/>
      <c r="K724" s="5"/>
      <c r="M724" s="5"/>
      <c r="N724" s="5"/>
      <c r="O724" s="5"/>
      <c r="Q724" s="25"/>
      <c r="R724" s="25"/>
      <c r="S724" s="5"/>
      <c r="T724" s="5"/>
      <c r="U724" s="25"/>
      <c r="V724" s="5"/>
      <c r="W724" s="25"/>
      <c r="X724" s="5"/>
      <c r="Y724" s="25"/>
      <c r="Z724" s="13"/>
    </row>
    <row r="725" spans="2:26" ht="10.5" customHeight="1" x14ac:dyDescent="0.25">
      <c r="E725" s="2"/>
      <c r="F725" s="2"/>
      <c r="G725" s="2"/>
      <c r="H725" s="2"/>
      <c r="I725" s="2"/>
      <c r="J725" s="5"/>
      <c r="K725" s="5"/>
      <c r="M725" s="5"/>
      <c r="N725" s="5"/>
      <c r="O725" s="5"/>
      <c r="Q725" s="25"/>
      <c r="R725" s="25"/>
      <c r="S725" s="5"/>
      <c r="T725" s="5"/>
      <c r="U725" s="25"/>
      <c r="V725" s="5"/>
      <c r="W725" s="25"/>
      <c r="X725" s="5"/>
      <c r="Y725" s="25"/>
      <c r="Z725" s="13"/>
    </row>
    <row r="726" spans="2:26" ht="10.5" customHeight="1" x14ac:dyDescent="0.25">
      <c r="E726" s="2"/>
      <c r="F726" s="2"/>
      <c r="G726" s="2"/>
      <c r="H726" s="2"/>
      <c r="I726" s="2"/>
      <c r="J726" s="5"/>
      <c r="K726" s="5"/>
      <c r="M726" s="5"/>
      <c r="N726" s="5"/>
      <c r="O726" s="5"/>
      <c r="Q726" s="25"/>
      <c r="R726" s="25"/>
      <c r="S726" s="5"/>
      <c r="T726" s="5"/>
      <c r="U726" s="25"/>
      <c r="V726" s="5"/>
      <c r="W726" s="25"/>
      <c r="X726" s="5"/>
      <c r="Y726" s="25"/>
      <c r="Z726" s="13"/>
    </row>
    <row r="727" spans="2:26" ht="10.5" customHeight="1" x14ac:dyDescent="0.25">
      <c r="E727" s="2"/>
      <c r="F727" s="2"/>
      <c r="G727" s="2"/>
      <c r="H727" s="2"/>
      <c r="I727" s="2"/>
      <c r="J727" s="5"/>
      <c r="K727" s="5"/>
      <c r="M727" s="5"/>
      <c r="N727" s="5"/>
      <c r="O727" s="5"/>
      <c r="Q727" s="25"/>
      <c r="R727" s="25"/>
      <c r="S727" s="5"/>
      <c r="T727" s="5"/>
      <c r="U727" s="25"/>
      <c r="V727" s="5"/>
      <c r="W727" s="25"/>
      <c r="X727" s="5"/>
      <c r="Y727" s="25"/>
      <c r="Z727" s="13"/>
    </row>
    <row r="728" spans="2:26" ht="7.5" customHeight="1" x14ac:dyDescent="0.25">
      <c r="Z728" s="13"/>
    </row>
    <row r="729" spans="2:26" ht="12.75" hidden="1" customHeight="1" x14ac:dyDescent="0.25">
      <c r="Z729" s="13"/>
    </row>
    <row r="730" spans="2:26" ht="12" customHeight="1" x14ac:dyDescent="0.25">
      <c r="E730" s="269" t="s">
        <v>121</v>
      </c>
      <c r="F730" s="269"/>
      <c r="G730" s="269"/>
      <c r="H730" s="269"/>
      <c r="I730" s="269"/>
      <c r="Z730" s="13"/>
    </row>
    <row r="731" spans="2:26" ht="12.75" hidden="1" customHeight="1" x14ac:dyDescent="0.25">
      <c r="Z731" s="13"/>
    </row>
    <row r="732" spans="2:26" ht="12" customHeight="1" x14ac:dyDescent="0.25">
      <c r="B732" s="269" t="s">
        <v>122</v>
      </c>
      <c r="C732" s="269"/>
      <c r="D732" s="269"/>
      <c r="E732" s="269"/>
      <c r="F732" s="269"/>
      <c r="G732" s="269"/>
      <c r="H732" s="269"/>
      <c r="J732" s="285">
        <v>0</v>
      </c>
      <c r="K732" s="285"/>
      <c r="M732" s="5">
        <v>0</v>
      </c>
      <c r="N732" s="285">
        <v>0</v>
      </c>
      <c r="O732" s="285"/>
      <c r="Q732" s="285">
        <v>0</v>
      </c>
      <c r="R732" s="285"/>
      <c r="S732" s="285">
        <v>0</v>
      </c>
      <c r="T732" s="285"/>
      <c r="U732" s="8">
        <f>U153</f>
        <v>18426.3</v>
      </c>
      <c r="W732" s="41"/>
      <c r="Y732" s="41"/>
      <c r="Z732" s="155" t="s">
        <v>394</v>
      </c>
    </row>
    <row r="733" spans="2:26" ht="6" customHeight="1" x14ac:dyDescent="0.25">
      <c r="Z733" s="13"/>
    </row>
    <row r="734" spans="2:26" ht="2.25" customHeight="1" x14ac:dyDescent="0.25">
      <c r="Z734" s="13"/>
    </row>
    <row r="735" spans="2:26" ht="10.5" customHeight="1" x14ac:dyDescent="0.25">
      <c r="E735" s="269" t="s">
        <v>123</v>
      </c>
      <c r="F735" s="269"/>
      <c r="G735" s="269"/>
      <c r="H735" s="269"/>
      <c r="I735" s="269"/>
      <c r="J735" s="294">
        <v>0</v>
      </c>
      <c r="K735" s="294"/>
      <c r="M735" s="6">
        <v>0</v>
      </c>
      <c r="N735" s="294">
        <v>0</v>
      </c>
      <c r="O735" s="294"/>
      <c r="Q735" s="294">
        <v>0</v>
      </c>
      <c r="R735" s="294"/>
      <c r="S735" s="294">
        <v>0</v>
      </c>
      <c r="T735" s="294"/>
      <c r="U735" s="23">
        <f>SUM(U732)</f>
        <v>18426.3</v>
      </c>
      <c r="V735" s="6"/>
      <c r="W735" s="23">
        <f>SUM(W732)</f>
        <v>0</v>
      </c>
      <c r="X735" s="6"/>
      <c r="Y735" s="23">
        <f>SUM(Y732)</f>
        <v>0</v>
      </c>
      <c r="Z735" s="13"/>
    </row>
    <row r="736" spans="2:26" ht="7.5" customHeight="1" x14ac:dyDescent="0.25">
      <c r="Z736" s="13"/>
    </row>
    <row r="737" spans="2:26" ht="12.75" hidden="1" customHeight="1" x14ac:dyDescent="0.25">
      <c r="Z737" s="13"/>
    </row>
    <row r="738" spans="2:26" ht="12" customHeight="1" x14ac:dyDescent="0.25">
      <c r="E738" s="269" t="s">
        <v>124</v>
      </c>
      <c r="F738" s="269"/>
      <c r="G738" s="269"/>
      <c r="H738" s="269"/>
      <c r="I738" s="269"/>
      <c r="Z738" s="13"/>
    </row>
    <row r="739" spans="2:26" ht="12" customHeight="1" x14ac:dyDescent="0.25">
      <c r="C739" s="269" t="s">
        <v>19</v>
      </c>
      <c r="D739" s="269"/>
      <c r="E739" s="269"/>
      <c r="F739" s="269"/>
      <c r="G739" s="269"/>
      <c r="H739" s="269"/>
      <c r="I739" s="269"/>
      <c r="Z739" s="13"/>
    </row>
    <row r="740" spans="2:26" ht="12.75" hidden="1" customHeight="1" x14ac:dyDescent="0.25">
      <c r="Z740" s="13"/>
    </row>
    <row r="741" spans="2:26" ht="12" customHeight="1" x14ac:dyDescent="0.25">
      <c r="D741" s="269" t="s">
        <v>47</v>
      </c>
      <c r="E741" s="269"/>
      <c r="F741" s="269"/>
      <c r="G741" s="269"/>
      <c r="H741" s="269"/>
      <c r="I741" s="269"/>
      <c r="Z741" s="13"/>
    </row>
    <row r="742" spans="2:26" ht="12.75" hidden="1" customHeight="1" x14ac:dyDescent="0.25">
      <c r="Z742" s="13"/>
    </row>
    <row r="743" spans="2:26" ht="12" customHeight="1" x14ac:dyDescent="0.25">
      <c r="E743" s="269" t="s">
        <v>124</v>
      </c>
      <c r="F743" s="269"/>
      <c r="G743" s="269"/>
      <c r="H743" s="269"/>
      <c r="I743" s="269"/>
      <c r="Z743" s="13"/>
    </row>
    <row r="744" spans="2:26" ht="12.75" hidden="1" customHeight="1" x14ac:dyDescent="0.25">
      <c r="Z744" s="13"/>
    </row>
    <row r="745" spans="2:26" ht="12" customHeight="1" x14ac:dyDescent="0.25">
      <c r="B745" s="269" t="s">
        <v>51</v>
      </c>
      <c r="C745" s="269"/>
      <c r="D745" s="269"/>
      <c r="E745" s="269"/>
      <c r="F745" s="269"/>
      <c r="G745" s="269"/>
      <c r="H745" s="269"/>
      <c r="J745" s="285">
        <v>0</v>
      </c>
      <c r="K745" s="285"/>
      <c r="M745" s="5">
        <v>0</v>
      </c>
      <c r="N745" s="285">
        <v>0</v>
      </c>
      <c r="O745" s="285"/>
      <c r="Q745" s="285">
        <v>0</v>
      </c>
      <c r="R745" s="285"/>
      <c r="S745" s="285">
        <v>0</v>
      </c>
      <c r="T745" s="285"/>
      <c r="U745" s="8">
        <v>0</v>
      </c>
      <c r="W745" s="165">
        <v>0</v>
      </c>
      <c r="Y745" s="165"/>
      <c r="Z745" s="13"/>
    </row>
    <row r="746" spans="2:26" ht="6" customHeight="1" x14ac:dyDescent="0.25">
      <c r="W746" s="27"/>
      <c r="Y746" s="27"/>
      <c r="Z746" s="13"/>
    </row>
    <row r="747" spans="2:26" ht="12.75" hidden="1" customHeight="1" x14ac:dyDescent="0.25">
      <c r="W747" s="27"/>
      <c r="Y747" s="27"/>
      <c r="Z747" s="13"/>
    </row>
    <row r="748" spans="2:26" ht="12" customHeight="1" x14ac:dyDescent="0.25">
      <c r="B748" s="269" t="s">
        <v>52</v>
      </c>
      <c r="C748" s="269"/>
      <c r="D748" s="269"/>
      <c r="E748" s="269"/>
      <c r="F748" s="269"/>
      <c r="G748" s="269"/>
      <c r="H748" s="269"/>
      <c r="J748" s="285">
        <v>0</v>
      </c>
      <c r="K748" s="285"/>
      <c r="M748" s="5">
        <v>0</v>
      </c>
      <c r="N748" s="285">
        <v>0</v>
      </c>
      <c r="O748" s="285"/>
      <c r="Q748" s="285">
        <v>0</v>
      </c>
      <c r="R748" s="285"/>
      <c r="S748" s="285">
        <v>0</v>
      </c>
      <c r="T748" s="285"/>
      <c r="U748" s="8">
        <v>0</v>
      </c>
      <c r="W748" s="165">
        <v>0</v>
      </c>
      <c r="Y748" s="165"/>
      <c r="Z748" s="13"/>
    </row>
    <row r="749" spans="2:26" ht="6" customHeight="1" x14ac:dyDescent="0.25">
      <c r="W749" s="27"/>
      <c r="Y749" s="27"/>
      <c r="Z749" s="13"/>
    </row>
    <row r="750" spans="2:26" ht="2.25" customHeight="1" x14ac:dyDescent="0.25">
      <c r="W750" s="27"/>
      <c r="Y750" s="27"/>
      <c r="Z750" s="13"/>
    </row>
    <row r="751" spans="2:26" ht="10.5" customHeight="1" x14ac:dyDescent="0.25">
      <c r="E751" s="269" t="s">
        <v>125</v>
      </c>
      <c r="F751" s="269"/>
      <c r="G751" s="269"/>
      <c r="H751" s="269"/>
      <c r="I751" s="269"/>
      <c r="J751" s="294">
        <v>0</v>
      </c>
      <c r="K751" s="294"/>
      <c r="M751" s="6">
        <v>0</v>
      </c>
      <c r="N751" s="294">
        <v>0</v>
      </c>
      <c r="O751" s="294"/>
      <c r="Q751" s="294">
        <v>0</v>
      </c>
      <c r="R751" s="294"/>
      <c r="S751" s="294">
        <v>0</v>
      </c>
      <c r="T751" s="294"/>
      <c r="U751" s="23">
        <v>0</v>
      </c>
      <c r="V751" s="6"/>
      <c r="W751" s="23">
        <v>0</v>
      </c>
      <c r="X751" s="6"/>
      <c r="Y751" s="23">
        <v>0</v>
      </c>
      <c r="Z751" s="13"/>
    </row>
    <row r="752" spans="2:26" ht="7.5" customHeight="1" x14ac:dyDescent="0.25">
      <c r="Z752" s="13"/>
    </row>
    <row r="753" spans="2:26" ht="12.75" hidden="1" customHeight="1" x14ac:dyDescent="0.25">
      <c r="Z753" s="13"/>
    </row>
    <row r="754" spans="2:26" ht="12" customHeight="1" x14ac:dyDescent="0.25">
      <c r="E754" s="291" t="s">
        <v>126</v>
      </c>
      <c r="F754" s="291"/>
      <c r="G754" s="291"/>
      <c r="H754" s="291"/>
      <c r="I754" s="291"/>
      <c r="Z754" s="13"/>
    </row>
    <row r="755" spans="2:26" ht="12.75" hidden="1" customHeight="1" x14ac:dyDescent="0.25">
      <c r="Z755" s="13"/>
    </row>
    <row r="756" spans="2:26" ht="12" customHeight="1" x14ac:dyDescent="0.25">
      <c r="B756" s="269" t="s">
        <v>127</v>
      </c>
      <c r="C756" s="269"/>
      <c r="D756" s="269"/>
      <c r="E756" s="269"/>
      <c r="F756" s="269"/>
      <c r="G756" s="269"/>
      <c r="H756" s="269"/>
      <c r="J756" s="285">
        <v>10365.49</v>
      </c>
      <c r="K756" s="285"/>
      <c r="M756" s="5">
        <v>13500</v>
      </c>
      <c r="N756" s="285">
        <v>13500</v>
      </c>
      <c r="O756" s="285"/>
      <c r="Q756" s="285">
        <v>9798</v>
      </c>
      <c r="R756" s="285"/>
      <c r="S756" s="285">
        <v>0</v>
      </c>
      <c r="T756" s="285"/>
      <c r="U756" s="8">
        <v>16000</v>
      </c>
      <c r="W756" s="41"/>
      <c r="Y756" s="41"/>
      <c r="Z756" s="13"/>
    </row>
    <row r="757" spans="2:26" ht="6" customHeight="1" x14ac:dyDescent="0.25">
      <c r="Z757" s="13"/>
    </row>
    <row r="758" spans="2:26" ht="12.75" hidden="1" customHeight="1" x14ac:dyDescent="0.25">
      <c r="Z758" s="13"/>
    </row>
    <row r="759" spans="2:26" ht="12" customHeight="1" x14ac:dyDescent="0.25">
      <c r="B759" s="269" t="s">
        <v>128</v>
      </c>
      <c r="C759" s="269"/>
      <c r="D759" s="269"/>
      <c r="E759" s="269"/>
      <c r="F759" s="269"/>
      <c r="G759" s="269"/>
      <c r="H759" s="269"/>
      <c r="J759" s="285">
        <v>2844</v>
      </c>
      <c r="K759" s="285"/>
      <c r="M759" s="5">
        <v>4000</v>
      </c>
      <c r="N759" s="285">
        <v>4000</v>
      </c>
      <c r="O759" s="285"/>
      <c r="Q759" s="285">
        <v>813.33</v>
      </c>
      <c r="R759" s="285"/>
      <c r="S759" s="285">
        <v>0</v>
      </c>
      <c r="T759" s="285"/>
      <c r="U759" s="8">
        <v>4000</v>
      </c>
      <c r="W759" s="41"/>
      <c r="Y759" s="41"/>
      <c r="Z759" s="13"/>
    </row>
    <row r="760" spans="2:26" ht="6" customHeight="1" x14ac:dyDescent="0.25">
      <c r="Z760" s="13"/>
    </row>
    <row r="761" spans="2:26" ht="2.25" customHeight="1" x14ac:dyDescent="0.25">
      <c r="Z761" s="13"/>
    </row>
    <row r="762" spans="2:26" ht="10.5" customHeight="1" x14ac:dyDescent="0.25">
      <c r="E762" s="118" t="s">
        <v>129</v>
      </c>
      <c r="F762" s="2"/>
      <c r="G762" s="2"/>
      <c r="H762" s="2"/>
      <c r="I762" s="2"/>
      <c r="J762" s="270">
        <v>13209.92</v>
      </c>
      <c r="K762" s="270"/>
      <c r="M762" s="143">
        <v>17500</v>
      </c>
      <c r="O762" s="143">
        <v>17500</v>
      </c>
      <c r="P762" s="6"/>
      <c r="Q762" s="297">
        <f>SUM(Q756:R759)</f>
        <v>10611.33</v>
      </c>
      <c r="R762" s="298"/>
      <c r="S762" s="294">
        <v>0</v>
      </c>
      <c r="T762" s="294"/>
      <c r="U762" s="144">
        <f>SUM(U756:U759)</f>
        <v>20000</v>
      </c>
      <c r="V762" s="6"/>
      <c r="W762" s="144">
        <f>SUM(W756:W759)</f>
        <v>0</v>
      </c>
      <c r="X762" s="6"/>
      <c r="Y762" s="144">
        <f>SUM(Y756:Y759)</f>
        <v>0</v>
      </c>
      <c r="Z762" s="13"/>
    </row>
    <row r="763" spans="2:26" ht="7.5" customHeight="1" x14ac:dyDescent="0.25">
      <c r="Z763" s="13"/>
    </row>
    <row r="764" spans="2:26" ht="12.75" hidden="1" customHeight="1" x14ac:dyDescent="0.25">
      <c r="Z764" s="13"/>
    </row>
    <row r="765" spans="2:26" ht="12" customHeight="1" x14ac:dyDescent="0.25">
      <c r="E765" s="291" t="s">
        <v>130</v>
      </c>
      <c r="F765" s="291"/>
      <c r="G765" s="291"/>
      <c r="H765" s="291"/>
      <c r="I765" s="291"/>
      <c r="Z765" s="13"/>
    </row>
    <row r="766" spans="2:26" ht="12.75" hidden="1" customHeight="1" x14ac:dyDescent="0.25">
      <c r="Z766" s="13"/>
    </row>
    <row r="767" spans="2:26" ht="12" customHeight="1" x14ac:dyDescent="0.25">
      <c r="B767" s="269" t="s">
        <v>131</v>
      </c>
      <c r="C767" s="269"/>
      <c r="D767" s="269"/>
      <c r="E767" s="269"/>
      <c r="F767" s="269"/>
      <c r="G767" s="269"/>
      <c r="H767" s="269"/>
      <c r="J767" s="300">
        <v>14109</v>
      </c>
      <c r="K767" s="300"/>
      <c r="L767" s="128"/>
      <c r="M767" s="38">
        <v>20000</v>
      </c>
      <c r="N767" s="290">
        <v>17200</v>
      </c>
      <c r="O767" s="290"/>
      <c r="P767" s="128"/>
      <c r="Q767" s="290">
        <v>0</v>
      </c>
      <c r="R767" s="290"/>
      <c r="S767" s="290">
        <v>0</v>
      </c>
      <c r="T767" s="290"/>
      <c r="U767" s="17">
        <v>20000</v>
      </c>
      <c r="V767" s="128"/>
      <c r="W767" s="41"/>
      <c r="Y767" s="41"/>
      <c r="Z767" s="155" t="s">
        <v>395</v>
      </c>
    </row>
    <row r="768" spans="2:26" ht="6" customHeight="1" x14ac:dyDescent="0.25">
      <c r="Z768" s="13"/>
    </row>
    <row r="769" spans="2:27" ht="2.25" customHeight="1" x14ac:dyDescent="0.25">
      <c r="Z769" s="13"/>
    </row>
    <row r="770" spans="2:27" ht="10.5" customHeight="1" x14ac:dyDescent="0.25">
      <c r="E770" s="118" t="s">
        <v>132</v>
      </c>
      <c r="F770" s="2"/>
      <c r="G770" s="2"/>
      <c r="H770" s="2"/>
      <c r="I770" s="2"/>
      <c r="J770" s="270">
        <v>0</v>
      </c>
      <c r="K770" s="270"/>
      <c r="M770" s="143">
        <f>SUM(M767)</f>
        <v>20000</v>
      </c>
      <c r="O770" s="143">
        <f>SUM(N767)</f>
        <v>17200</v>
      </c>
      <c r="Q770" s="297">
        <f>SUM(Q767)</f>
        <v>0</v>
      </c>
      <c r="R770" s="297">
        <f>SUM(R767)</f>
        <v>0</v>
      </c>
      <c r="S770" s="294">
        <v>0</v>
      </c>
      <c r="T770" s="294"/>
      <c r="U770" s="144">
        <f>SUM(U767)</f>
        <v>20000</v>
      </c>
      <c r="V770" s="6"/>
      <c r="W770" s="144">
        <f>SUM(W767)</f>
        <v>0</v>
      </c>
      <c r="X770" s="6"/>
      <c r="Y770" s="144">
        <f>SUM(Y767)</f>
        <v>0</v>
      </c>
      <c r="Z770" s="13"/>
    </row>
    <row r="771" spans="2:27" ht="7.5" customHeight="1" x14ac:dyDescent="0.25">
      <c r="Z771" s="13"/>
    </row>
    <row r="772" spans="2:27" ht="12.75" hidden="1" customHeight="1" x14ac:dyDescent="0.25">
      <c r="Z772" s="13"/>
    </row>
    <row r="773" spans="2:27" ht="12" customHeight="1" x14ac:dyDescent="0.25">
      <c r="E773" s="291" t="s">
        <v>133</v>
      </c>
      <c r="F773" s="291"/>
      <c r="G773" s="291"/>
      <c r="H773" s="291"/>
      <c r="I773" s="291"/>
      <c r="Z773" s="13"/>
    </row>
    <row r="774" spans="2:27" ht="12.75" hidden="1" customHeight="1" x14ac:dyDescent="0.25">
      <c r="Z774" s="13"/>
    </row>
    <row r="775" spans="2:27" ht="12" customHeight="1" x14ac:dyDescent="0.25">
      <c r="B775" s="269" t="s">
        <v>82</v>
      </c>
      <c r="C775" s="269"/>
      <c r="D775" s="269"/>
      <c r="E775" s="269"/>
      <c r="F775" s="269"/>
      <c r="G775" s="269"/>
      <c r="H775" s="269"/>
      <c r="J775" s="285">
        <v>0</v>
      </c>
      <c r="K775" s="285"/>
      <c r="M775" s="5">
        <v>85000</v>
      </c>
      <c r="N775" s="285">
        <v>54514</v>
      </c>
      <c r="O775" s="285"/>
      <c r="Q775" s="285">
        <v>0</v>
      </c>
      <c r="R775" s="285"/>
      <c r="S775" s="285">
        <v>0</v>
      </c>
      <c r="T775" s="285"/>
      <c r="U775" s="8">
        <v>0</v>
      </c>
      <c r="W775" s="41"/>
      <c r="Y775" s="41"/>
      <c r="Z775" s="13"/>
    </row>
    <row r="776" spans="2:27" ht="6" customHeight="1" x14ac:dyDescent="0.25">
      <c r="Z776" s="13"/>
    </row>
    <row r="777" spans="2:27" ht="12.75" hidden="1" customHeight="1" x14ac:dyDescent="0.25">
      <c r="Z777" s="13"/>
    </row>
    <row r="778" spans="2:27" ht="12" customHeight="1" x14ac:dyDescent="0.25">
      <c r="B778" s="269" t="s">
        <v>134</v>
      </c>
      <c r="C778" s="269"/>
      <c r="D778" s="269"/>
      <c r="E778" s="269"/>
      <c r="F778" s="269"/>
      <c r="G778" s="269"/>
      <c r="H778" s="269"/>
      <c r="J778" s="285">
        <v>0</v>
      </c>
      <c r="K778" s="285"/>
      <c r="M778" s="5">
        <v>0</v>
      </c>
      <c r="N778" s="285">
        <v>0</v>
      </c>
      <c r="O778" s="285"/>
      <c r="Q778" s="285">
        <v>0</v>
      </c>
      <c r="R778" s="285"/>
      <c r="S778" s="285">
        <v>0</v>
      </c>
      <c r="T778" s="285"/>
      <c r="U778" s="8">
        <v>0</v>
      </c>
      <c r="W778" s="41"/>
      <c r="Y778" s="41"/>
      <c r="Z778" s="13"/>
    </row>
    <row r="779" spans="2:27" ht="6" customHeight="1" x14ac:dyDescent="0.25">
      <c r="Z779" s="13"/>
    </row>
    <row r="780" spans="2:27" ht="2.25" customHeight="1" x14ac:dyDescent="0.25">
      <c r="Z780" s="13"/>
    </row>
    <row r="781" spans="2:27" ht="10.5" customHeight="1" x14ac:dyDescent="0.25">
      <c r="E781" s="286" t="s">
        <v>135</v>
      </c>
      <c r="F781" s="288"/>
      <c r="G781" s="2"/>
      <c r="H781" s="2"/>
      <c r="I781" s="2"/>
      <c r="J781" s="270">
        <v>0</v>
      </c>
      <c r="K781" s="270"/>
      <c r="M781" s="143">
        <v>85000</v>
      </c>
      <c r="N781" s="6"/>
      <c r="O781" s="143">
        <v>54514</v>
      </c>
      <c r="Q781" s="297">
        <f>SUM(Q775:R778)</f>
        <v>0</v>
      </c>
      <c r="R781" s="297"/>
      <c r="S781" s="294">
        <v>0</v>
      </c>
      <c r="T781" s="294"/>
      <c r="U781" s="144">
        <f>SUM(U775:U778)</f>
        <v>0</v>
      </c>
      <c r="V781" s="6"/>
      <c r="W781" s="144">
        <f>SUM(W775:W778)</f>
        <v>0</v>
      </c>
      <c r="X781" s="6"/>
      <c r="Y781" s="144">
        <f>SUM(Y775:Y778)</f>
        <v>0</v>
      </c>
      <c r="Z781" s="13"/>
      <c r="AA781" s="10"/>
    </row>
    <row r="782" spans="2:27" ht="10.5" customHeight="1" x14ac:dyDescent="0.25">
      <c r="E782" s="2"/>
      <c r="F782" s="2"/>
      <c r="G782" s="2"/>
      <c r="H782" s="2"/>
      <c r="I782" s="2"/>
      <c r="J782" s="5"/>
      <c r="K782" s="5"/>
      <c r="M782" s="5"/>
      <c r="N782" s="5"/>
      <c r="O782" s="5"/>
      <c r="Q782" s="5"/>
      <c r="R782" s="5"/>
      <c r="S782" s="5"/>
      <c r="T782" s="5"/>
      <c r="U782" s="5"/>
      <c r="V782" s="5"/>
      <c r="W782" s="5"/>
      <c r="X782" s="5"/>
      <c r="Y782" s="25"/>
      <c r="Z782" s="13"/>
      <c r="AA782" s="10"/>
    </row>
    <row r="783" spans="2:27" ht="10.5" customHeight="1" x14ac:dyDescent="0.25">
      <c r="E783" s="2"/>
      <c r="F783" s="2"/>
      <c r="G783" s="2"/>
      <c r="H783" s="2"/>
      <c r="I783" s="2"/>
      <c r="J783" s="5"/>
      <c r="K783" s="5"/>
      <c r="M783" s="5"/>
      <c r="N783" s="5"/>
      <c r="O783" s="5"/>
      <c r="Q783" s="5"/>
      <c r="R783" s="5"/>
      <c r="S783" s="5"/>
      <c r="T783" s="5"/>
      <c r="U783" s="5"/>
      <c r="V783" s="5"/>
      <c r="W783" s="5"/>
      <c r="X783" s="5"/>
      <c r="Y783" s="25"/>
      <c r="Z783" s="13"/>
      <c r="AA783" s="10"/>
    </row>
    <row r="784" spans="2:27" ht="10.5" customHeight="1" x14ac:dyDescent="0.25">
      <c r="E784" s="2"/>
      <c r="F784" s="2"/>
      <c r="G784" s="2"/>
      <c r="H784" s="2"/>
      <c r="I784" s="2"/>
      <c r="J784" s="5"/>
      <c r="K784" s="5"/>
      <c r="M784" s="5"/>
      <c r="N784" s="5"/>
      <c r="O784" s="5"/>
      <c r="Q784" s="5"/>
      <c r="R784" s="5"/>
      <c r="S784" s="5"/>
      <c r="T784" s="5"/>
      <c r="U784" s="5"/>
      <c r="V784" s="5"/>
      <c r="W784" s="5"/>
      <c r="X784" s="5"/>
      <c r="Y784" s="25"/>
      <c r="Z784" s="13"/>
      <c r="AA784" s="10"/>
    </row>
    <row r="785" spans="2:27" ht="10.5" customHeight="1" x14ac:dyDescent="0.25">
      <c r="E785" s="2"/>
      <c r="F785" s="2"/>
      <c r="G785" s="2"/>
      <c r="H785" s="2"/>
      <c r="I785" s="2"/>
      <c r="J785" s="5"/>
      <c r="K785" s="5"/>
      <c r="M785" s="5"/>
      <c r="N785" s="5"/>
      <c r="O785" s="5"/>
      <c r="Q785" s="5"/>
      <c r="R785" s="5"/>
      <c r="S785" s="5"/>
      <c r="T785" s="5"/>
      <c r="U785" s="5"/>
      <c r="V785" s="5"/>
      <c r="W785" s="5"/>
      <c r="X785" s="5"/>
      <c r="Y785" s="25"/>
      <c r="Z785" s="13"/>
      <c r="AA785" s="10"/>
    </row>
    <row r="786" spans="2:27" ht="10.5" customHeight="1" x14ac:dyDescent="0.25">
      <c r="E786" s="2"/>
      <c r="F786" s="2"/>
      <c r="G786" s="2"/>
      <c r="H786" s="2"/>
      <c r="I786" s="2"/>
      <c r="J786" s="5"/>
      <c r="K786" s="5"/>
      <c r="M786" s="5"/>
      <c r="N786" s="5"/>
      <c r="O786" s="5"/>
      <c r="Q786" s="5"/>
      <c r="R786" s="5"/>
      <c r="S786" s="5"/>
      <c r="T786" s="5"/>
      <c r="U786" s="5"/>
      <c r="V786" s="5"/>
      <c r="W786" s="5"/>
      <c r="X786" s="5"/>
      <c r="Y786" s="25"/>
      <c r="Z786" s="13"/>
      <c r="AA786" s="10"/>
    </row>
    <row r="787" spans="2:27" ht="7.5" customHeight="1" x14ac:dyDescent="0.25">
      <c r="Z787" s="13"/>
    </row>
    <row r="788" spans="2:27" ht="12.75" hidden="1" customHeight="1" x14ac:dyDescent="0.25">
      <c r="Z788" s="13"/>
    </row>
    <row r="789" spans="2:27" ht="12" customHeight="1" x14ac:dyDescent="0.25">
      <c r="E789" s="291" t="s">
        <v>136</v>
      </c>
      <c r="F789" s="291"/>
      <c r="G789" s="291"/>
      <c r="H789" s="291"/>
      <c r="I789" s="291"/>
      <c r="Z789" s="13"/>
    </row>
    <row r="790" spans="2:27" ht="12.75" hidden="1" customHeight="1" x14ac:dyDescent="0.25"/>
    <row r="791" spans="2:27" ht="12" customHeight="1" x14ac:dyDescent="0.25">
      <c r="B791" s="269" t="s">
        <v>257</v>
      </c>
      <c r="C791" s="269"/>
      <c r="D791" s="269"/>
      <c r="E791" s="269"/>
      <c r="F791" s="269"/>
      <c r="G791" s="269"/>
      <c r="H791" s="269"/>
      <c r="J791" s="289">
        <v>160200</v>
      </c>
      <c r="K791" s="289"/>
      <c r="L791" s="128"/>
      <c r="M791" s="120">
        <v>756676</v>
      </c>
      <c r="N791" s="289">
        <v>756656</v>
      </c>
      <c r="O791" s="289"/>
      <c r="P791" s="128"/>
      <c r="Q791" s="289">
        <v>0</v>
      </c>
      <c r="R791" s="289"/>
      <c r="S791" s="289">
        <v>0</v>
      </c>
      <c r="T791" s="289"/>
      <c r="U791" s="127">
        <v>535000</v>
      </c>
      <c r="V791" s="128"/>
      <c r="W791" s="166"/>
      <c r="X791" s="128"/>
      <c r="Y791" s="166"/>
      <c r="Z791" s="155" t="s">
        <v>396</v>
      </c>
    </row>
    <row r="792" spans="2:27" ht="12" customHeight="1" x14ac:dyDescent="0.25">
      <c r="E792" s="10"/>
      <c r="Z792" s="13"/>
    </row>
    <row r="793" spans="2:27" ht="2.25" customHeight="1" x14ac:dyDescent="0.25">
      <c r="Z793" s="13"/>
    </row>
    <row r="794" spans="2:27" ht="10.5" customHeight="1" x14ac:dyDescent="0.25">
      <c r="E794" s="286" t="s">
        <v>138</v>
      </c>
      <c r="F794" s="287"/>
      <c r="G794" s="287"/>
      <c r="H794" s="287"/>
      <c r="I794" s="2"/>
      <c r="J794" s="270">
        <v>160200</v>
      </c>
      <c r="K794" s="270"/>
      <c r="M794" s="143">
        <v>756676</v>
      </c>
      <c r="N794" s="6"/>
      <c r="O794" s="143">
        <v>756676</v>
      </c>
      <c r="Q794" s="297">
        <f>SUM(Q791)</f>
        <v>0</v>
      </c>
      <c r="R794" s="297"/>
      <c r="S794" s="294">
        <v>0</v>
      </c>
      <c r="T794" s="294"/>
      <c r="U794" s="144">
        <f>SUM(U791)</f>
        <v>535000</v>
      </c>
      <c r="V794" s="6"/>
      <c r="W794" s="144">
        <f>SUM(W791)</f>
        <v>0</v>
      </c>
      <c r="X794" s="6"/>
      <c r="Y794" s="144">
        <f>SUM(Y791)</f>
        <v>0</v>
      </c>
      <c r="Z794" s="13"/>
    </row>
    <row r="795" spans="2:27" ht="7.5" customHeight="1" x14ac:dyDescent="0.25">
      <c r="Z795" s="13"/>
    </row>
    <row r="796" spans="2:27" ht="2.25" customHeight="1" x14ac:dyDescent="0.25">
      <c r="Z796" s="13"/>
    </row>
    <row r="797" spans="2:27" ht="12.6" customHeight="1" x14ac:dyDescent="0.25">
      <c r="E797" s="286" t="s">
        <v>139</v>
      </c>
      <c r="F797" s="288"/>
      <c r="G797" s="288"/>
      <c r="H797" s="288"/>
      <c r="I797" s="2"/>
      <c r="J797" s="270">
        <v>564997.48</v>
      </c>
      <c r="K797" s="270"/>
      <c r="M797" s="143">
        <v>1467820</v>
      </c>
      <c r="N797" s="6"/>
      <c r="O797" s="143">
        <v>1467820</v>
      </c>
      <c r="Q797" s="301">
        <f>SUM(Q794,Q781,Q770,Q762,Q722,Q678,Q646,Q594,Q548,Q516,Q464,Q420,Q380,Q339,Q331,Q299,Q256,Q213)</f>
        <v>386762.12</v>
      </c>
      <c r="R797" s="301">
        <f>SUM(R794,R781,R770,R762,R722,R678,R646,R594,R548,R516,R464,R420,R380,R339,R331,R299,R256,R213)</f>
        <v>0</v>
      </c>
      <c r="S797" s="294">
        <v>0</v>
      </c>
      <c r="T797" s="294"/>
      <c r="U797" s="144">
        <f>SUM(U794,U781,U770,U762,U732,U722,U678,U646,U594,U548,U516,U464,U420,U380,U339,U331,U299,U256,U213)</f>
        <v>1197321.5215000003</v>
      </c>
      <c r="V797" s="6"/>
      <c r="W797" s="144">
        <f>SUM(W794,W781,W770,W762,W732,W722,W678,W646,W594,W548,W516,W464,W420,W380,W339,W331,W299,W256,W213)</f>
        <v>0</v>
      </c>
      <c r="X797" s="6"/>
      <c r="Y797" s="144">
        <f>SUM(Y794,Y781,Y770,Y762,Y732,Y722,Y678,Y646,Y594,Y548,Y516,Y464,Y420,Y380,Y339,Y331,Y299,Y256,Y213)</f>
        <v>0</v>
      </c>
      <c r="Z797" s="155" t="s">
        <v>397</v>
      </c>
    </row>
    <row r="798" spans="2:27" ht="21.75" customHeight="1" x14ac:dyDescent="0.25"/>
    <row r="799" spans="2:27" ht="13.2" x14ac:dyDescent="0.25">
      <c r="E799" s="129" t="s">
        <v>454</v>
      </c>
      <c r="K799" s="13" t="s">
        <v>231</v>
      </c>
      <c r="L799" s="13"/>
      <c r="M799" s="13"/>
      <c r="N799" s="13"/>
      <c r="O799" s="28">
        <f>SUM(U108-U797)</f>
        <v>-517275.52150000026</v>
      </c>
      <c r="S799" s="13" t="s">
        <v>452</v>
      </c>
      <c r="T799" s="13"/>
      <c r="U799" s="13"/>
      <c r="V799" s="13"/>
      <c r="W799" s="13"/>
      <c r="X799" s="13"/>
      <c r="Y799" s="28">
        <v>1181187.03</v>
      </c>
    </row>
    <row r="800" spans="2:27" ht="13.2" x14ac:dyDescent="0.25">
      <c r="E800" s="130">
        <f>SUM(U108)</f>
        <v>680046</v>
      </c>
      <c r="K800" s="13" t="s">
        <v>232</v>
      </c>
      <c r="L800" s="13"/>
      <c r="M800" s="13"/>
      <c r="N800" s="13"/>
      <c r="O800" s="28">
        <f>SUM(W108-W797)</f>
        <v>0</v>
      </c>
      <c r="S800" s="13" t="s">
        <v>453</v>
      </c>
      <c r="T800" s="13"/>
      <c r="U800" s="13"/>
      <c r="V800" s="13"/>
      <c r="W800" s="13"/>
      <c r="X800" s="13"/>
      <c r="Y800" s="28" t="s">
        <v>233</v>
      </c>
    </row>
    <row r="801" spans="3:25" ht="13.2" x14ac:dyDescent="0.25">
      <c r="K801" s="13"/>
      <c r="L801" s="13"/>
      <c r="M801" s="13"/>
      <c r="N801" s="13"/>
      <c r="O801" s="11"/>
      <c r="S801" s="13"/>
      <c r="T801" s="13"/>
      <c r="U801" s="13"/>
      <c r="V801" s="13"/>
      <c r="W801" s="13"/>
      <c r="X801" s="13"/>
      <c r="Y801" s="11"/>
    </row>
    <row r="802" spans="3:25" ht="13.2" x14ac:dyDescent="0.25">
      <c r="K802" s="13"/>
      <c r="L802" s="13"/>
      <c r="M802" s="13"/>
      <c r="N802" s="13"/>
      <c r="O802" s="11"/>
      <c r="S802" s="13"/>
      <c r="T802" s="13"/>
      <c r="U802" s="13"/>
      <c r="V802" s="13"/>
      <c r="W802" s="13"/>
      <c r="X802" s="13"/>
      <c r="Y802" s="11"/>
    </row>
    <row r="803" spans="3:25" ht="12.6" customHeight="1" x14ac:dyDescent="0.25"/>
    <row r="804" spans="3:25" ht="12.6" customHeight="1" x14ac:dyDescent="0.25">
      <c r="D804" s="10"/>
    </row>
    <row r="805" spans="3:25" ht="12.75" customHeight="1" x14ac:dyDescent="0.25">
      <c r="E805" s="10"/>
    </row>
    <row r="806" spans="3:25" ht="12.75" customHeight="1" x14ac:dyDescent="0.25">
      <c r="E806" s="10"/>
    </row>
    <row r="807" spans="3:25" ht="12.75" customHeight="1" x14ac:dyDescent="0.25">
      <c r="E807" s="10"/>
    </row>
    <row r="808" spans="3:25" ht="12.75" customHeight="1" x14ac:dyDescent="0.25">
      <c r="E808" s="10"/>
    </row>
    <row r="809" spans="3:25" ht="12.75" customHeight="1" x14ac:dyDescent="0.25">
      <c r="C809" s="10"/>
    </row>
    <row r="810" spans="3:25" ht="12.75" customHeight="1" x14ac:dyDescent="0.25">
      <c r="E810" s="10"/>
    </row>
  </sheetData>
  <sheetProtection algorithmName="SHA-512" hashValue="ApSwGkvlzk2P3fyWIqK3k9OR+YTDhyiAYskBVlg75XKhwyhgAZwM+xINN8uJh1K4QX9bOcnyIw34F7usV42IBQ==" saltValue="KGaFVyIucpyMUHVzieHryQ==" spinCount="100000" sheet="1"/>
  <mergeCells count="1159">
    <mergeCell ref="F112:Y112"/>
    <mergeCell ref="Q39:R39"/>
    <mergeCell ref="Q42:R42"/>
    <mergeCell ref="J108:K108"/>
    <mergeCell ref="Q108:R108"/>
    <mergeCell ref="S108:T108"/>
    <mergeCell ref="F12:H12"/>
    <mergeCell ref="J12:M12"/>
    <mergeCell ref="O12:Q12"/>
    <mergeCell ref="S12:U12"/>
    <mergeCell ref="W12:Y12"/>
    <mergeCell ref="E646:F646"/>
    <mergeCell ref="B45:H45"/>
    <mergeCell ref="Q45:R45"/>
    <mergeCell ref="B99:H99"/>
    <mergeCell ref="Q99:R99"/>
    <mergeCell ref="J14:M14"/>
    <mergeCell ref="O14:Q14"/>
    <mergeCell ref="S14:U14"/>
    <mergeCell ref="W14:Y14"/>
    <mergeCell ref="E516:F516"/>
    <mergeCell ref="E594:F594"/>
    <mergeCell ref="Q388:R388"/>
    <mergeCell ref="N385:O385"/>
    <mergeCell ref="J594:K594"/>
    <mergeCell ref="Q594:R594"/>
    <mergeCell ref="J791:K791"/>
    <mergeCell ref="N791:O791"/>
    <mergeCell ref="Q791:R791"/>
    <mergeCell ref="S791:T791"/>
    <mergeCell ref="S778:T778"/>
    <mergeCell ref="J781:K781"/>
    <mergeCell ref="Q781:R781"/>
    <mergeCell ref="S781:T781"/>
    <mergeCell ref="B791:H791"/>
    <mergeCell ref="S797:T797"/>
    <mergeCell ref="J794:K794"/>
    <mergeCell ref="Q794:R794"/>
    <mergeCell ref="S794:T794"/>
    <mergeCell ref="J797:K797"/>
    <mergeCell ref="Q797:R797"/>
    <mergeCell ref="B778:H778"/>
    <mergeCell ref="J778:K778"/>
    <mergeCell ref="N778:O778"/>
    <mergeCell ref="Q778:R778"/>
    <mergeCell ref="E789:I789"/>
    <mergeCell ref="J762:K762"/>
    <mergeCell ref="Q762:R762"/>
    <mergeCell ref="S762:T762"/>
    <mergeCell ref="E765:I765"/>
    <mergeCell ref="B756:H756"/>
    <mergeCell ref="J756:K756"/>
    <mergeCell ref="N756:O756"/>
    <mergeCell ref="Q756:R756"/>
    <mergeCell ref="S756:T756"/>
    <mergeCell ref="B759:H759"/>
    <mergeCell ref="S775:T775"/>
    <mergeCell ref="B767:H767"/>
    <mergeCell ref="J767:K767"/>
    <mergeCell ref="N767:O767"/>
    <mergeCell ref="Q767:R767"/>
    <mergeCell ref="S767:T767"/>
    <mergeCell ref="J770:K770"/>
    <mergeCell ref="Q770:R770"/>
    <mergeCell ref="S770:T770"/>
    <mergeCell ref="E773:I773"/>
    <mergeCell ref="B775:H775"/>
    <mergeCell ref="J775:K775"/>
    <mergeCell ref="N775:O775"/>
    <mergeCell ref="Q775:R775"/>
    <mergeCell ref="E738:I738"/>
    <mergeCell ref="C739:I739"/>
    <mergeCell ref="D741:I741"/>
    <mergeCell ref="E743:I743"/>
    <mergeCell ref="B745:H745"/>
    <mergeCell ref="J745:K745"/>
    <mergeCell ref="N745:O745"/>
    <mergeCell ref="Q745:R745"/>
    <mergeCell ref="S745:T745"/>
    <mergeCell ref="B748:H748"/>
    <mergeCell ref="J748:K748"/>
    <mergeCell ref="N748:O748"/>
    <mergeCell ref="Q748:R748"/>
    <mergeCell ref="S748:T748"/>
    <mergeCell ref="J759:K759"/>
    <mergeCell ref="N759:O759"/>
    <mergeCell ref="Q759:R759"/>
    <mergeCell ref="S759:T759"/>
    <mergeCell ref="E751:I751"/>
    <mergeCell ref="J751:K751"/>
    <mergeCell ref="N751:O751"/>
    <mergeCell ref="Q751:R751"/>
    <mergeCell ref="S751:T751"/>
    <mergeCell ref="E754:I754"/>
    <mergeCell ref="B719:H719"/>
    <mergeCell ref="J719:K719"/>
    <mergeCell ref="N719:O719"/>
    <mergeCell ref="Q719:R719"/>
    <mergeCell ref="S719:T719"/>
    <mergeCell ref="J722:K722"/>
    <mergeCell ref="Q722:R722"/>
    <mergeCell ref="S722:T722"/>
    <mergeCell ref="E730:I730"/>
    <mergeCell ref="B732:H732"/>
    <mergeCell ref="J732:K732"/>
    <mergeCell ref="N732:O732"/>
    <mergeCell ref="Q732:R732"/>
    <mergeCell ref="S732:T732"/>
    <mergeCell ref="E735:I735"/>
    <mergeCell ref="J735:K735"/>
    <mergeCell ref="N735:O735"/>
    <mergeCell ref="Q735:R735"/>
    <mergeCell ref="S735:T735"/>
    <mergeCell ref="B707:H707"/>
    <mergeCell ref="J707:K707"/>
    <mergeCell ref="N707:O707"/>
    <mergeCell ref="Q707:R707"/>
    <mergeCell ref="S707:T707"/>
    <mergeCell ref="B710:H710"/>
    <mergeCell ref="J710:K710"/>
    <mergeCell ref="N710:O710"/>
    <mergeCell ref="Q710:R710"/>
    <mergeCell ref="S710:T710"/>
    <mergeCell ref="B713:H713"/>
    <mergeCell ref="J713:K713"/>
    <mergeCell ref="N713:O713"/>
    <mergeCell ref="Q713:R713"/>
    <mergeCell ref="S713:T713"/>
    <mergeCell ref="B716:H716"/>
    <mergeCell ref="J716:K716"/>
    <mergeCell ref="N716:O716"/>
    <mergeCell ref="Q716:R716"/>
    <mergeCell ref="S716:T716"/>
    <mergeCell ref="B695:H695"/>
    <mergeCell ref="J695:K695"/>
    <mergeCell ref="N695:O695"/>
    <mergeCell ref="Q695:R695"/>
    <mergeCell ref="S695:T695"/>
    <mergeCell ref="B698:H698"/>
    <mergeCell ref="J698:K698"/>
    <mergeCell ref="N698:O698"/>
    <mergeCell ref="Q698:R698"/>
    <mergeCell ref="S698:T698"/>
    <mergeCell ref="B701:H701"/>
    <mergeCell ref="J701:K701"/>
    <mergeCell ref="N701:O701"/>
    <mergeCell ref="Q701:R701"/>
    <mergeCell ref="S701:T701"/>
    <mergeCell ref="B704:H704"/>
    <mergeCell ref="J704:K704"/>
    <mergeCell ref="N704:O704"/>
    <mergeCell ref="Q704:R704"/>
    <mergeCell ref="S704:T704"/>
    <mergeCell ref="B683:H683"/>
    <mergeCell ref="J683:K683"/>
    <mergeCell ref="N683:O683"/>
    <mergeCell ref="Q683:R683"/>
    <mergeCell ref="S683:T683"/>
    <mergeCell ref="B686:H686"/>
    <mergeCell ref="J686:K686"/>
    <mergeCell ref="N686:O686"/>
    <mergeCell ref="Q686:R686"/>
    <mergeCell ref="S686:T686"/>
    <mergeCell ref="B689:H689"/>
    <mergeCell ref="J689:K689"/>
    <mergeCell ref="N689:O689"/>
    <mergeCell ref="Q689:R689"/>
    <mergeCell ref="S689:T689"/>
    <mergeCell ref="B692:H692"/>
    <mergeCell ref="J692:K692"/>
    <mergeCell ref="N692:O692"/>
    <mergeCell ref="Q692:R692"/>
    <mergeCell ref="S692:T692"/>
    <mergeCell ref="J675:K675"/>
    <mergeCell ref="N675:O675"/>
    <mergeCell ref="Q675:R675"/>
    <mergeCell ref="S675:T675"/>
    <mergeCell ref="B666:H666"/>
    <mergeCell ref="J666:K666"/>
    <mergeCell ref="N666:O666"/>
    <mergeCell ref="Q666:R666"/>
    <mergeCell ref="S666:T666"/>
    <mergeCell ref="B669:H669"/>
    <mergeCell ref="J678:K678"/>
    <mergeCell ref="Q678:R678"/>
    <mergeCell ref="S678:T678"/>
    <mergeCell ref="E681:I681"/>
    <mergeCell ref="B672:H672"/>
    <mergeCell ref="J672:K672"/>
    <mergeCell ref="N672:O672"/>
    <mergeCell ref="Q672:R672"/>
    <mergeCell ref="S672:T672"/>
    <mergeCell ref="B675:H675"/>
    <mergeCell ref="J663:K663"/>
    <mergeCell ref="N663:O663"/>
    <mergeCell ref="Q663:R663"/>
    <mergeCell ref="S663:T663"/>
    <mergeCell ref="B654:H654"/>
    <mergeCell ref="J654:K654"/>
    <mergeCell ref="N654:O654"/>
    <mergeCell ref="Q654:R654"/>
    <mergeCell ref="S654:T654"/>
    <mergeCell ref="B657:H657"/>
    <mergeCell ref="J669:K669"/>
    <mergeCell ref="N669:O669"/>
    <mergeCell ref="Q669:R669"/>
    <mergeCell ref="S669:T669"/>
    <mergeCell ref="B660:H660"/>
    <mergeCell ref="J660:K660"/>
    <mergeCell ref="N660:O660"/>
    <mergeCell ref="Q660:R660"/>
    <mergeCell ref="S660:T660"/>
    <mergeCell ref="B663:H663"/>
    <mergeCell ref="B643:H643"/>
    <mergeCell ref="J643:K643"/>
    <mergeCell ref="N643:O643"/>
    <mergeCell ref="Q643:R643"/>
    <mergeCell ref="S643:T643"/>
    <mergeCell ref="J646:K646"/>
    <mergeCell ref="Q646:R646"/>
    <mergeCell ref="S646:T646"/>
    <mergeCell ref="J657:K657"/>
    <mergeCell ref="N657:O657"/>
    <mergeCell ref="Q657:R657"/>
    <mergeCell ref="S657:T657"/>
    <mergeCell ref="E649:I649"/>
    <mergeCell ref="B651:H651"/>
    <mergeCell ref="J651:K651"/>
    <mergeCell ref="N651:O651"/>
    <mergeCell ref="Q651:R651"/>
    <mergeCell ref="S651:T651"/>
    <mergeCell ref="B631:H631"/>
    <mergeCell ref="J631:K631"/>
    <mergeCell ref="N631:O631"/>
    <mergeCell ref="Q631:R631"/>
    <mergeCell ref="S631:T631"/>
    <mergeCell ref="B634:H634"/>
    <mergeCell ref="J634:K634"/>
    <mergeCell ref="N634:O634"/>
    <mergeCell ref="Q634:R634"/>
    <mergeCell ref="S634:T634"/>
    <mergeCell ref="B637:H637"/>
    <mergeCell ref="J637:K637"/>
    <mergeCell ref="N637:O637"/>
    <mergeCell ref="Q637:R637"/>
    <mergeCell ref="S637:T637"/>
    <mergeCell ref="B640:H640"/>
    <mergeCell ref="J640:K640"/>
    <mergeCell ref="N640:O640"/>
    <mergeCell ref="Q640:R640"/>
    <mergeCell ref="S640:T640"/>
    <mergeCell ref="B617:H617"/>
    <mergeCell ref="J617:K617"/>
    <mergeCell ref="N617:O617"/>
    <mergeCell ref="Q617:R617"/>
    <mergeCell ref="S617:T617"/>
    <mergeCell ref="C619:I619"/>
    <mergeCell ref="D621:I621"/>
    <mergeCell ref="E623:I623"/>
    <mergeCell ref="B625:H625"/>
    <mergeCell ref="J625:K625"/>
    <mergeCell ref="N625:O625"/>
    <mergeCell ref="Q625:R625"/>
    <mergeCell ref="S625:T625"/>
    <mergeCell ref="B628:H628"/>
    <mergeCell ref="J628:K628"/>
    <mergeCell ref="N628:O628"/>
    <mergeCell ref="Q628:R628"/>
    <mergeCell ref="S628:T628"/>
    <mergeCell ref="N605:O605"/>
    <mergeCell ref="Q605:R605"/>
    <mergeCell ref="S605:T605"/>
    <mergeCell ref="B608:H608"/>
    <mergeCell ref="J608:K608"/>
    <mergeCell ref="N608:O608"/>
    <mergeCell ref="Q608:R608"/>
    <mergeCell ref="S608:T608"/>
    <mergeCell ref="B611:H611"/>
    <mergeCell ref="J611:K611"/>
    <mergeCell ref="N611:O611"/>
    <mergeCell ref="Q611:R611"/>
    <mergeCell ref="S611:T611"/>
    <mergeCell ref="B614:H614"/>
    <mergeCell ref="J614:K614"/>
    <mergeCell ref="N614:O614"/>
    <mergeCell ref="Q614:R614"/>
    <mergeCell ref="S614:T614"/>
    <mergeCell ref="N591:O591"/>
    <mergeCell ref="Q591:R591"/>
    <mergeCell ref="S591:T591"/>
    <mergeCell ref="B582:H582"/>
    <mergeCell ref="J582:K582"/>
    <mergeCell ref="N582:O582"/>
    <mergeCell ref="Q582:R582"/>
    <mergeCell ref="S582:T582"/>
    <mergeCell ref="B585:H585"/>
    <mergeCell ref="J585:K585"/>
    <mergeCell ref="S594:T594"/>
    <mergeCell ref="E597:I597"/>
    <mergeCell ref="E781:F781"/>
    <mergeCell ref="B588:H588"/>
    <mergeCell ref="J588:K588"/>
    <mergeCell ref="N588:O588"/>
    <mergeCell ref="Q588:R588"/>
    <mergeCell ref="S588:T588"/>
    <mergeCell ref="B591:H591"/>
    <mergeCell ref="J591:K591"/>
    <mergeCell ref="B599:H599"/>
    <mergeCell ref="J599:K599"/>
    <mergeCell ref="N599:O599"/>
    <mergeCell ref="Q599:R599"/>
    <mergeCell ref="S599:T599"/>
    <mergeCell ref="B602:H602"/>
    <mergeCell ref="J602:K602"/>
    <mergeCell ref="N602:O602"/>
    <mergeCell ref="Q602:R602"/>
    <mergeCell ref="S602:T602"/>
    <mergeCell ref="B605:H605"/>
    <mergeCell ref="J605:K605"/>
    <mergeCell ref="N579:O579"/>
    <mergeCell ref="Q579:R579"/>
    <mergeCell ref="S579:T579"/>
    <mergeCell ref="B568:H568"/>
    <mergeCell ref="J568:K568"/>
    <mergeCell ref="N568:O568"/>
    <mergeCell ref="Q568:R568"/>
    <mergeCell ref="S568:T568"/>
    <mergeCell ref="B571:H571"/>
    <mergeCell ref="J571:K571"/>
    <mergeCell ref="N585:O585"/>
    <mergeCell ref="Q585:R585"/>
    <mergeCell ref="S585:T585"/>
    <mergeCell ref="B574:H574"/>
    <mergeCell ref="J574:K574"/>
    <mergeCell ref="N574:O574"/>
    <mergeCell ref="Q574:R574"/>
    <mergeCell ref="S574:T574"/>
    <mergeCell ref="B579:H579"/>
    <mergeCell ref="J579:K579"/>
    <mergeCell ref="N565:O565"/>
    <mergeCell ref="Q565:R565"/>
    <mergeCell ref="S565:T565"/>
    <mergeCell ref="B556:H556"/>
    <mergeCell ref="J556:K556"/>
    <mergeCell ref="N556:O556"/>
    <mergeCell ref="Q556:R556"/>
    <mergeCell ref="S556:T556"/>
    <mergeCell ref="B559:H559"/>
    <mergeCell ref="J559:K559"/>
    <mergeCell ref="N571:O571"/>
    <mergeCell ref="Q571:R571"/>
    <mergeCell ref="S571:T571"/>
    <mergeCell ref="B562:H562"/>
    <mergeCell ref="J562:K562"/>
    <mergeCell ref="N562:O562"/>
    <mergeCell ref="Q562:R562"/>
    <mergeCell ref="S562:T562"/>
    <mergeCell ref="B565:H565"/>
    <mergeCell ref="J565:K565"/>
    <mergeCell ref="B545:H545"/>
    <mergeCell ref="J545:K545"/>
    <mergeCell ref="N545:O545"/>
    <mergeCell ref="Q545:R545"/>
    <mergeCell ref="S545:T545"/>
    <mergeCell ref="J548:K548"/>
    <mergeCell ref="Q548:R548"/>
    <mergeCell ref="S548:T548"/>
    <mergeCell ref="N559:O559"/>
    <mergeCell ref="Q559:R559"/>
    <mergeCell ref="S559:T559"/>
    <mergeCell ref="E551:I551"/>
    <mergeCell ref="B553:H553"/>
    <mergeCell ref="J553:K553"/>
    <mergeCell ref="N553:O553"/>
    <mergeCell ref="Q553:R553"/>
    <mergeCell ref="S553:T553"/>
    <mergeCell ref="B533:H533"/>
    <mergeCell ref="J533:K533"/>
    <mergeCell ref="N533:O533"/>
    <mergeCell ref="Q533:R533"/>
    <mergeCell ref="S533:T533"/>
    <mergeCell ref="B536:H536"/>
    <mergeCell ref="J536:K536"/>
    <mergeCell ref="N536:O536"/>
    <mergeCell ref="Q536:R536"/>
    <mergeCell ref="S536:T536"/>
    <mergeCell ref="B539:H539"/>
    <mergeCell ref="J539:K539"/>
    <mergeCell ref="N539:O539"/>
    <mergeCell ref="Q539:R539"/>
    <mergeCell ref="S539:T539"/>
    <mergeCell ref="B542:H542"/>
    <mergeCell ref="J542:K542"/>
    <mergeCell ref="N542:O542"/>
    <mergeCell ref="Q542:R542"/>
    <mergeCell ref="S542:T542"/>
    <mergeCell ref="B521:H521"/>
    <mergeCell ref="J521:K521"/>
    <mergeCell ref="N521:O521"/>
    <mergeCell ref="Q521:R521"/>
    <mergeCell ref="S521:T521"/>
    <mergeCell ref="B524:H524"/>
    <mergeCell ref="J524:K524"/>
    <mergeCell ref="N524:O524"/>
    <mergeCell ref="Q524:R524"/>
    <mergeCell ref="S524:T524"/>
    <mergeCell ref="B527:H527"/>
    <mergeCell ref="J527:K527"/>
    <mergeCell ref="N527:O527"/>
    <mergeCell ref="Q527:R527"/>
    <mergeCell ref="S527:T527"/>
    <mergeCell ref="B530:H530"/>
    <mergeCell ref="J530:K530"/>
    <mergeCell ref="N530:O530"/>
    <mergeCell ref="Q530:R530"/>
    <mergeCell ref="S530:T530"/>
    <mergeCell ref="C504:I504"/>
    <mergeCell ref="D506:I506"/>
    <mergeCell ref="E508:I508"/>
    <mergeCell ref="B510:H510"/>
    <mergeCell ref="J510:K510"/>
    <mergeCell ref="N510:O510"/>
    <mergeCell ref="Q510:R510"/>
    <mergeCell ref="J516:K516"/>
    <mergeCell ref="Q516:R516"/>
    <mergeCell ref="S516:T516"/>
    <mergeCell ref="E519:I519"/>
    <mergeCell ref="S510:T510"/>
    <mergeCell ref="B513:H513"/>
    <mergeCell ref="J513:K513"/>
    <mergeCell ref="N513:O513"/>
    <mergeCell ref="Q513:R513"/>
    <mergeCell ref="S513:T513"/>
    <mergeCell ref="B493:H493"/>
    <mergeCell ref="J493:K493"/>
    <mergeCell ref="N493:O493"/>
    <mergeCell ref="Q493:R493"/>
    <mergeCell ref="S493:T493"/>
    <mergeCell ref="B496:H496"/>
    <mergeCell ref="J496:K496"/>
    <mergeCell ref="N496:O496"/>
    <mergeCell ref="Q496:R496"/>
    <mergeCell ref="S496:T496"/>
    <mergeCell ref="B499:H499"/>
    <mergeCell ref="J499:K499"/>
    <mergeCell ref="N499:O499"/>
    <mergeCell ref="Q499:R499"/>
    <mergeCell ref="S499:T499"/>
    <mergeCell ref="B502:H502"/>
    <mergeCell ref="J502:K502"/>
    <mergeCell ref="N502:O502"/>
    <mergeCell ref="Q502:R502"/>
    <mergeCell ref="S502:T502"/>
    <mergeCell ref="B481:H481"/>
    <mergeCell ref="J481:K481"/>
    <mergeCell ref="N481:O481"/>
    <mergeCell ref="Q481:R481"/>
    <mergeCell ref="S481:T481"/>
    <mergeCell ref="B484:H484"/>
    <mergeCell ref="J484:K484"/>
    <mergeCell ref="N484:O484"/>
    <mergeCell ref="Q484:R484"/>
    <mergeCell ref="S484:T484"/>
    <mergeCell ref="B487:H487"/>
    <mergeCell ref="J487:K487"/>
    <mergeCell ref="N487:O487"/>
    <mergeCell ref="Q487:R487"/>
    <mergeCell ref="S487:T487"/>
    <mergeCell ref="B490:H490"/>
    <mergeCell ref="J490:K490"/>
    <mergeCell ref="N490:O490"/>
    <mergeCell ref="Q490:R490"/>
    <mergeCell ref="S490:T490"/>
    <mergeCell ref="E467:I467"/>
    <mergeCell ref="B469:H469"/>
    <mergeCell ref="J469:K469"/>
    <mergeCell ref="N469:O469"/>
    <mergeCell ref="Q469:R469"/>
    <mergeCell ref="S469:T469"/>
    <mergeCell ref="B472:H472"/>
    <mergeCell ref="J472:K472"/>
    <mergeCell ref="N472:O472"/>
    <mergeCell ref="Q472:R472"/>
    <mergeCell ref="S472:T472"/>
    <mergeCell ref="B475:H475"/>
    <mergeCell ref="J475:K475"/>
    <mergeCell ref="N475:O475"/>
    <mergeCell ref="Q475:R475"/>
    <mergeCell ref="S475:T475"/>
    <mergeCell ref="B478:H478"/>
    <mergeCell ref="J478:K478"/>
    <mergeCell ref="N478:O478"/>
    <mergeCell ref="Q478:R478"/>
    <mergeCell ref="S478:T478"/>
    <mergeCell ref="B455:H455"/>
    <mergeCell ref="J455:K455"/>
    <mergeCell ref="N455:O455"/>
    <mergeCell ref="Q455:R455"/>
    <mergeCell ref="S455:T455"/>
    <mergeCell ref="B458:H458"/>
    <mergeCell ref="J458:K458"/>
    <mergeCell ref="N458:O458"/>
    <mergeCell ref="Q458:R458"/>
    <mergeCell ref="S458:T458"/>
    <mergeCell ref="B461:H461"/>
    <mergeCell ref="J461:K461"/>
    <mergeCell ref="N461:O461"/>
    <mergeCell ref="Q461:R461"/>
    <mergeCell ref="S461:T461"/>
    <mergeCell ref="J464:K464"/>
    <mergeCell ref="Q464:R464"/>
    <mergeCell ref="S464:T464"/>
    <mergeCell ref="B443:H443"/>
    <mergeCell ref="J443:K443"/>
    <mergeCell ref="N443:O443"/>
    <mergeCell ref="Q443:R443"/>
    <mergeCell ref="S443:T443"/>
    <mergeCell ref="B446:H446"/>
    <mergeCell ref="J446:K446"/>
    <mergeCell ref="N446:O446"/>
    <mergeCell ref="Q446:R446"/>
    <mergeCell ref="S446:T446"/>
    <mergeCell ref="B449:H449"/>
    <mergeCell ref="J449:K449"/>
    <mergeCell ref="N449:O449"/>
    <mergeCell ref="Q449:R449"/>
    <mergeCell ref="S449:T449"/>
    <mergeCell ref="B452:H452"/>
    <mergeCell ref="J452:K452"/>
    <mergeCell ref="N452:O452"/>
    <mergeCell ref="Q452:R452"/>
    <mergeCell ref="S452:T452"/>
    <mergeCell ref="B431:H431"/>
    <mergeCell ref="J431:K431"/>
    <mergeCell ref="N431:O431"/>
    <mergeCell ref="Q431:R431"/>
    <mergeCell ref="S431:T431"/>
    <mergeCell ref="B434:H434"/>
    <mergeCell ref="J434:K434"/>
    <mergeCell ref="N434:O434"/>
    <mergeCell ref="Q434:R434"/>
    <mergeCell ref="S434:T434"/>
    <mergeCell ref="B437:H437"/>
    <mergeCell ref="J437:K437"/>
    <mergeCell ref="N437:O437"/>
    <mergeCell ref="Q437:R437"/>
    <mergeCell ref="S437:T437"/>
    <mergeCell ref="B440:H440"/>
    <mergeCell ref="J440:K440"/>
    <mergeCell ref="N440:O440"/>
    <mergeCell ref="Q440:R440"/>
    <mergeCell ref="S440:T440"/>
    <mergeCell ref="J420:K420"/>
    <mergeCell ref="Q420:R420"/>
    <mergeCell ref="S420:T420"/>
    <mergeCell ref="E423:I423"/>
    <mergeCell ref="B414:H414"/>
    <mergeCell ref="J414:K414"/>
    <mergeCell ref="N414:O414"/>
    <mergeCell ref="Q414:R414"/>
    <mergeCell ref="S414:T414"/>
    <mergeCell ref="B417:H417"/>
    <mergeCell ref="B425:H425"/>
    <mergeCell ref="J425:K425"/>
    <mergeCell ref="N425:O425"/>
    <mergeCell ref="Q425:R425"/>
    <mergeCell ref="S425:T425"/>
    <mergeCell ref="B428:H428"/>
    <mergeCell ref="J428:K428"/>
    <mergeCell ref="N428:O428"/>
    <mergeCell ref="Q428:R428"/>
    <mergeCell ref="S428:T428"/>
    <mergeCell ref="J411:K411"/>
    <mergeCell ref="N411:O411"/>
    <mergeCell ref="Q411:R411"/>
    <mergeCell ref="S411:T411"/>
    <mergeCell ref="B402:H402"/>
    <mergeCell ref="J402:K402"/>
    <mergeCell ref="N402:O402"/>
    <mergeCell ref="Q402:R402"/>
    <mergeCell ref="S402:T402"/>
    <mergeCell ref="B405:H405"/>
    <mergeCell ref="J417:K417"/>
    <mergeCell ref="N417:O417"/>
    <mergeCell ref="Q417:R417"/>
    <mergeCell ref="S417:T417"/>
    <mergeCell ref="B408:H408"/>
    <mergeCell ref="J408:K408"/>
    <mergeCell ref="N408:O408"/>
    <mergeCell ref="Q408:R408"/>
    <mergeCell ref="S408:T408"/>
    <mergeCell ref="B411:H411"/>
    <mergeCell ref="B399:H399"/>
    <mergeCell ref="J399:K399"/>
    <mergeCell ref="N399:O399"/>
    <mergeCell ref="Q399:R399"/>
    <mergeCell ref="S399:T399"/>
    <mergeCell ref="C390:I390"/>
    <mergeCell ref="D392:I392"/>
    <mergeCell ref="E394:I394"/>
    <mergeCell ref="B396:H396"/>
    <mergeCell ref="J396:K396"/>
    <mergeCell ref="J405:K405"/>
    <mergeCell ref="N405:O405"/>
    <mergeCell ref="Q405:R405"/>
    <mergeCell ref="S405:T405"/>
    <mergeCell ref="Q396:R396"/>
    <mergeCell ref="S396:T396"/>
    <mergeCell ref="N396:O396"/>
    <mergeCell ref="B368:H368"/>
    <mergeCell ref="J368:K368"/>
    <mergeCell ref="N368:O368"/>
    <mergeCell ref="Q368:R368"/>
    <mergeCell ref="S368:T368"/>
    <mergeCell ref="N371:O371"/>
    <mergeCell ref="Q371:R371"/>
    <mergeCell ref="S371:T371"/>
    <mergeCell ref="B374:H374"/>
    <mergeCell ref="J374:K374"/>
    <mergeCell ref="N374:O374"/>
    <mergeCell ref="Q374:R374"/>
    <mergeCell ref="S374:T374"/>
    <mergeCell ref="Q385:R385"/>
    <mergeCell ref="S385:T385"/>
    <mergeCell ref="B377:H377"/>
    <mergeCell ref="J377:K377"/>
    <mergeCell ref="N377:O377"/>
    <mergeCell ref="Q377:R377"/>
    <mergeCell ref="S377:T377"/>
    <mergeCell ref="J380:K380"/>
    <mergeCell ref="Q380:R380"/>
    <mergeCell ref="S380:T380"/>
    <mergeCell ref="E383:I383"/>
    <mergeCell ref="B385:H385"/>
    <mergeCell ref="J385:K385"/>
    <mergeCell ref="B371:H371"/>
    <mergeCell ref="J371:K371"/>
    <mergeCell ref="B356:H356"/>
    <mergeCell ref="J356:K356"/>
    <mergeCell ref="N356:O356"/>
    <mergeCell ref="Q356:R356"/>
    <mergeCell ref="S356:T356"/>
    <mergeCell ref="B359:H359"/>
    <mergeCell ref="J359:K359"/>
    <mergeCell ref="N359:O359"/>
    <mergeCell ref="Q359:R359"/>
    <mergeCell ref="S359:T359"/>
    <mergeCell ref="B362:H362"/>
    <mergeCell ref="J362:K362"/>
    <mergeCell ref="N362:O362"/>
    <mergeCell ref="Q362:R362"/>
    <mergeCell ref="S362:T362"/>
    <mergeCell ref="N365:O365"/>
    <mergeCell ref="Q365:R365"/>
    <mergeCell ref="S365:T365"/>
    <mergeCell ref="B365:H365"/>
    <mergeCell ref="J365:K365"/>
    <mergeCell ref="E342:I342"/>
    <mergeCell ref="B344:H344"/>
    <mergeCell ref="J344:K344"/>
    <mergeCell ref="N344:O344"/>
    <mergeCell ref="Q344:R344"/>
    <mergeCell ref="S344:T344"/>
    <mergeCell ref="B347:H347"/>
    <mergeCell ref="J347:K347"/>
    <mergeCell ref="N347:O347"/>
    <mergeCell ref="Q347:R347"/>
    <mergeCell ref="S347:T347"/>
    <mergeCell ref="B350:H350"/>
    <mergeCell ref="J350:K350"/>
    <mergeCell ref="N350:O350"/>
    <mergeCell ref="Q350:R350"/>
    <mergeCell ref="S350:T350"/>
    <mergeCell ref="B353:H353"/>
    <mergeCell ref="J353:K353"/>
    <mergeCell ref="N353:O353"/>
    <mergeCell ref="Q353:R353"/>
    <mergeCell ref="S353:T353"/>
    <mergeCell ref="J331:K331"/>
    <mergeCell ref="Q331:R331"/>
    <mergeCell ref="S331:T331"/>
    <mergeCell ref="E334:I334"/>
    <mergeCell ref="B325:H325"/>
    <mergeCell ref="J325:K325"/>
    <mergeCell ref="N325:O325"/>
    <mergeCell ref="Q325:R325"/>
    <mergeCell ref="S325:T325"/>
    <mergeCell ref="B328:H328"/>
    <mergeCell ref="B336:H336"/>
    <mergeCell ref="J336:K336"/>
    <mergeCell ref="N336:O336"/>
    <mergeCell ref="Q336:R336"/>
    <mergeCell ref="S336:T336"/>
    <mergeCell ref="J339:K339"/>
    <mergeCell ref="Q339:R339"/>
    <mergeCell ref="S339:T339"/>
    <mergeCell ref="J322:K322"/>
    <mergeCell ref="N322:O322"/>
    <mergeCell ref="Q322:R322"/>
    <mergeCell ref="S322:T322"/>
    <mergeCell ref="B313:H313"/>
    <mergeCell ref="J313:K313"/>
    <mergeCell ref="N313:O313"/>
    <mergeCell ref="Q313:R313"/>
    <mergeCell ref="S313:T313"/>
    <mergeCell ref="B316:H316"/>
    <mergeCell ref="J328:K328"/>
    <mergeCell ref="N328:O328"/>
    <mergeCell ref="Q328:R328"/>
    <mergeCell ref="S328:T328"/>
    <mergeCell ref="B319:H319"/>
    <mergeCell ref="J319:K319"/>
    <mergeCell ref="N319:O319"/>
    <mergeCell ref="Q319:R319"/>
    <mergeCell ref="S319:T319"/>
    <mergeCell ref="B322:H322"/>
    <mergeCell ref="J299:K299"/>
    <mergeCell ref="Q299:R299"/>
    <mergeCell ref="S299:T299"/>
    <mergeCell ref="J310:K310"/>
    <mergeCell ref="N310:O310"/>
    <mergeCell ref="Q310:R310"/>
    <mergeCell ref="S310:T310"/>
    <mergeCell ref="E302:I302"/>
    <mergeCell ref="B304:H304"/>
    <mergeCell ref="J304:K304"/>
    <mergeCell ref="N304:O304"/>
    <mergeCell ref="Q304:R304"/>
    <mergeCell ref="S304:T304"/>
    <mergeCell ref="J316:K316"/>
    <mergeCell ref="N316:O316"/>
    <mergeCell ref="Q316:R316"/>
    <mergeCell ref="S316:T316"/>
    <mergeCell ref="B307:H307"/>
    <mergeCell ref="J307:K307"/>
    <mergeCell ref="N307:O307"/>
    <mergeCell ref="Q307:R307"/>
    <mergeCell ref="S307:T307"/>
    <mergeCell ref="B310:H310"/>
    <mergeCell ref="B287:H287"/>
    <mergeCell ref="J287:K287"/>
    <mergeCell ref="N287:O287"/>
    <mergeCell ref="Q287:R287"/>
    <mergeCell ref="S287:T287"/>
    <mergeCell ref="B290:H290"/>
    <mergeCell ref="J290:K290"/>
    <mergeCell ref="N290:O290"/>
    <mergeCell ref="Q290:R290"/>
    <mergeCell ref="S290:T290"/>
    <mergeCell ref="B293:H293"/>
    <mergeCell ref="J293:K293"/>
    <mergeCell ref="N293:O293"/>
    <mergeCell ref="Q293:R293"/>
    <mergeCell ref="S293:T293"/>
    <mergeCell ref="B296:H296"/>
    <mergeCell ref="J296:K296"/>
    <mergeCell ref="N296:O296"/>
    <mergeCell ref="Q296:R296"/>
    <mergeCell ref="S296:T296"/>
    <mergeCell ref="C272:I272"/>
    <mergeCell ref="D274:I274"/>
    <mergeCell ref="E276:I276"/>
    <mergeCell ref="B278:H278"/>
    <mergeCell ref="J278:K278"/>
    <mergeCell ref="N278:O278"/>
    <mergeCell ref="Q278:R278"/>
    <mergeCell ref="S278:T278"/>
    <mergeCell ref="B281:H281"/>
    <mergeCell ref="J281:K281"/>
    <mergeCell ref="N281:O281"/>
    <mergeCell ref="Q281:R281"/>
    <mergeCell ref="S281:T281"/>
    <mergeCell ref="B284:H284"/>
    <mergeCell ref="J284:K284"/>
    <mergeCell ref="N284:O284"/>
    <mergeCell ref="Q284:R284"/>
    <mergeCell ref="S284:T284"/>
    <mergeCell ref="E259:I259"/>
    <mergeCell ref="B261:H261"/>
    <mergeCell ref="J261:K261"/>
    <mergeCell ref="N261:O261"/>
    <mergeCell ref="Q261:R261"/>
    <mergeCell ref="S261:T261"/>
    <mergeCell ref="B264:H264"/>
    <mergeCell ref="J264:K264"/>
    <mergeCell ref="N264:O264"/>
    <mergeCell ref="Q264:R264"/>
    <mergeCell ref="S264:T264"/>
    <mergeCell ref="B267:H267"/>
    <mergeCell ref="J267:K267"/>
    <mergeCell ref="N267:O267"/>
    <mergeCell ref="Q267:R267"/>
    <mergeCell ref="S267:T267"/>
    <mergeCell ref="B270:H270"/>
    <mergeCell ref="J270:K270"/>
    <mergeCell ref="N270:O270"/>
    <mergeCell ref="Q270:R270"/>
    <mergeCell ref="S270:T270"/>
    <mergeCell ref="B247:H247"/>
    <mergeCell ref="J247:K247"/>
    <mergeCell ref="N247:O247"/>
    <mergeCell ref="Q247:R247"/>
    <mergeCell ref="S247:T247"/>
    <mergeCell ref="B250:H250"/>
    <mergeCell ref="J250:K250"/>
    <mergeCell ref="N250:O250"/>
    <mergeCell ref="Q250:R250"/>
    <mergeCell ref="S250:T250"/>
    <mergeCell ref="B253:H253"/>
    <mergeCell ref="J253:K253"/>
    <mergeCell ref="N253:O253"/>
    <mergeCell ref="Q253:R253"/>
    <mergeCell ref="S253:T253"/>
    <mergeCell ref="J256:K256"/>
    <mergeCell ref="Q256:R256"/>
    <mergeCell ref="S256:T256"/>
    <mergeCell ref="B231:H231"/>
    <mergeCell ref="J231:K231"/>
    <mergeCell ref="N231:O231"/>
    <mergeCell ref="Q231:R231"/>
    <mergeCell ref="S231:T231"/>
    <mergeCell ref="B234:H234"/>
    <mergeCell ref="J234:K234"/>
    <mergeCell ref="N234:O234"/>
    <mergeCell ref="Q234:R234"/>
    <mergeCell ref="S234:T234"/>
    <mergeCell ref="B237:H237"/>
    <mergeCell ref="J237:K237"/>
    <mergeCell ref="N237:O237"/>
    <mergeCell ref="Q237:R237"/>
    <mergeCell ref="S237:T237"/>
    <mergeCell ref="B240:H240"/>
    <mergeCell ref="J240:K240"/>
    <mergeCell ref="N240:O240"/>
    <mergeCell ref="Q240:R240"/>
    <mergeCell ref="S240:T240"/>
    <mergeCell ref="J213:K213"/>
    <mergeCell ref="Q213:R213"/>
    <mergeCell ref="S213:T213"/>
    <mergeCell ref="E223:I223"/>
    <mergeCell ref="B207:H207"/>
    <mergeCell ref="J207:K207"/>
    <mergeCell ref="N207:O207"/>
    <mergeCell ref="Q207:R207"/>
    <mergeCell ref="S207:T207"/>
    <mergeCell ref="B210:H210"/>
    <mergeCell ref="B225:H225"/>
    <mergeCell ref="J225:K225"/>
    <mergeCell ref="N225:O225"/>
    <mergeCell ref="Q225:R225"/>
    <mergeCell ref="S225:T225"/>
    <mergeCell ref="B228:H228"/>
    <mergeCell ref="J228:K228"/>
    <mergeCell ref="N228:O228"/>
    <mergeCell ref="Q228:R228"/>
    <mergeCell ref="S228:T228"/>
    <mergeCell ref="J204:K204"/>
    <mergeCell ref="N204:O204"/>
    <mergeCell ref="Q204:R204"/>
    <mergeCell ref="S204:T204"/>
    <mergeCell ref="B195:H195"/>
    <mergeCell ref="J195:K195"/>
    <mergeCell ref="N195:O195"/>
    <mergeCell ref="Q195:R195"/>
    <mergeCell ref="S195:T195"/>
    <mergeCell ref="B198:H198"/>
    <mergeCell ref="J210:K210"/>
    <mergeCell ref="N210:O210"/>
    <mergeCell ref="Q210:R210"/>
    <mergeCell ref="S210:T210"/>
    <mergeCell ref="B201:H201"/>
    <mergeCell ref="J201:K201"/>
    <mergeCell ref="N201:O201"/>
    <mergeCell ref="Q201:R201"/>
    <mergeCell ref="S201:T201"/>
    <mergeCell ref="B204:H204"/>
    <mergeCell ref="J192:K192"/>
    <mergeCell ref="N192:O192"/>
    <mergeCell ref="Q192:R192"/>
    <mergeCell ref="S192:T192"/>
    <mergeCell ref="B183:H183"/>
    <mergeCell ref="J183:K183"/>
    <mergeCell ref="N183:O183"/>
    <mergeCell ref="Q183:R183"/>
    <mergeCell ref="S183:T183"/>
    <mergeCell ref="B186:H186"/>
    <mergeCell ref="J198:K198"/>
    <mergeCell ref="N198:O198"/>
    <mergeCell ref="Q198:R198"/>
    <mergeCell ref="S198:T198"/>
    <mergeCell ref="B189:H189"/>
    <mergeCell ref="J189:K189"/>
    <mergeCell ref="N189:O189"/>
    <mergeCell ref="Q189:R189"/>
    <mergeCell ref="S189:T189"/>
    <mergeCell ref="B192:H192"/>
    <mergeCell ref="J180:K180"/>
    <mergeCell ref="N180:O180"/>
    <mergeCell ref="Q180:R180"/>
    <mergeCell ref="S180:T180"/>
    <mergeCell ref="B171:H171"/>
    <mergeCell ref="J171:K171"/>
    <mergeCell ref="N171:O171"/>
    <mergeCell ref="Q171:R171"/>
    <mergeCell ref="S171:T171"/>
    <mergeCell ref="B174:H174"/>
    <mergeCell ref="J186:K186"/>
    <mergeCell ref="N186:O186"/>
    <mergeCell ref="Q186:R186"/>
    <mergeCell ref="S186:T186"/>
    <mergeCell ref="B177:H177"/>
    <mergeCell ref="J177:K177"/>
    <mergeCell ref="N177:O177"/>
    <mergeCell ref="Q177:R177"/>
    <mergeCell ref="S177:T177"/>
    <mergeCell ref="B180:H180"/>
    <mergeCell ref="J168:K168"/>
    <mergeCell ref="N168:O168"/>
    <mergeCell ref="Q168:R168"/>
    <mergeCell ref="S168:T168"/>
    <mergeCell ref="B156:H156"/>
    <mergeCell ref="J156:K156"/>
    <mergeCell ref="N156:O156"/>
    <mergeCell ref="Q156:R156"/>
    <mergeCell ref="S156:T156"/>
    <mergeCell ref="B162:H162"/>
    <mergeCell ref="J174:K174"/>
    <mergeCell ref="N174:O174"/>
    <mergeCell ref="Q174:R174"/>
    <mergeCell ref="S174:T174"/>
    <mergeCell ref="B165:H165"/>
    <mergeCell ref="J165:K165"/>
    <mergeCell ref="N165:O165"/>
    <mergeCell ref="Q165:R165"/>
    <mergeCell ref="S165:T165"/>
    <mergeCell ref="B168:H168"/>
    <mergeCell ref="B153:H153"/>
    <mergeCell ref="J153:K153"/>
    <mergeCell ref="N153:O153"/>
    <mergeCell ref="Q153:R153"/>
    <mergeCell ref="S153:T153"/>
    <mergeCell ref="C144:I144"/>
    <mergeCell ref="D146:I146"/>
    <mergeCell ref="E148:I148"/>
    <mergeCell ref="B150:H150"/>
    <mergeCell ref="J150:K150"/>
    <mergeCell ref="J162:K162"/>
    <mergeCell ref="N162:O162"/>
    <mergeCell ref="Q162:R162"/>
    <mergeCell ref="S162:T162"/>
    <mergeCell ref="Q150:R150"/>
    <mergeCell ref="S150:T150"/>
    <mergeCell ref="N150:O150"/>
    <mergeCell ref="N133:O133"/>
    <mergeCell ref="Q133:R133"/>
    <mergeCell ref="S133:T133"/>
    <mergeCell ref="B136:H136"/>
    <mergeCell ref="J136:K136"/>
    <mergeCell ref="N136:O136"/>
    <mergeCell ref="Q136:R136"/>
    <mergeCell ref="S136:T136"/>
    <mergeCell ref="B139:H139"/>
    <mergeCell ref="J139:K139"/>
    <mergeCell ref="N139:O139"/>
    <mergeCell ref="Q139:R139"/>
    <mergeCell ref="S139:T139"/>
    <mergeCell ref="B142:H142"/>
    <mergeCell ref="J142:K142"/>
    <mergeCell ref="N142:O142"/>
    <mergeCell ref="Q142:R142"/>
    <mergeCell ref="S142:T142"/>
    <mergeCell ref="E105:I105"/>
    <mergeCell ref="J105:K105"/>
    <mergeCell ref="N105:O105"/>
    <mergeCell ref="Q105:R105"/>
    <mergeCell ref="S105:T105"/>
    <mergeCell ref="B388:H388"/>
    <mergeCell ref="D117:I117"/>
    <mergeCell ref="E119:I119"/>
    <mergeCell ref="B121:H121"/>
    <mergeCell ref="J121:K121"/>
    <mergeCell ref="B102:H102"/>
    <mergeCell ref="J102:K102"/>
    <mergeCell ref="B127:H127"/>
    <mergeCell ref="J127:K127"/>
    <mergeCell ref="B133:H133"/>
    <mergeCell ref="N121:O121"/>
    <mergeCell ref="Q121:R121"/>
    <mergeCell ref="S121:T121"/>
    <mergeCell ref="B124:H124"/>
    <mergeCell ref="J124:K124"/>
    <mergeCell ref="N124:O124"/>
    <mergeCell ref="Q124:R124"/>
    <mergeCell ref="S124:T124"/>
    <mergeCell ref="N127:O127"/>
    <mergeCell ref="Q127:R127"/>
    <mergeCell ref="S127:T127"/>
    <mergeCell ref="B130:H130"/>
    <mergeCell ref="J130:K130"/>
    <mergeCell ref="N130:O130"/>
    <mergeCell ref="Q130:R130"/>
    <mergeCell ref="S130:T130"/>
    <mergeCell ref="J133:K133"/>
    <mergeCell ref="B90:H90"/>
    <mergeCell ref="J90:K90"/>
    <mergeCell ref="N90:O90"/>
    <mergeCell ref="Q90:R90"/>
    <mergeCell ref="S90:T90"/>
    <mergeCell ref="B93:H93"/>
    <mergeCell ref="J93:K93"/>
    <mergeCell ref="N93:O93"/>
    <mergeCell ref="Q93:R93"/>
    <mergeCell ref="S93:T93"/>
    <mergeCell ref="B96:H96"/>
    <mergeCell ref="J96:K96"/>
    <mergeCell ref="N96:O96"/>
    <mergeCell ref="Q96:R96"/>
    <mergeCell ref="S96:T96"/>
    <mergeCell ref="N102:O102"/>
    <mergeCell ref="Q102:R102"/>
    <mergeCell ref="S102:T102"/>
    <mergeCell ref="B78:H78"/>
    <mergeCell ref="J78:K78"/>
    <mergeCell ref="N78:O78"/>
    <mergeCell ref="Q78:R78"/>
    <mergeCell ref="S78:T78"/>
    <mergeCell ref="B81:H81"/>
    <mergeCell ref="J81:K81"/>
    <mergeCell ref="N81:O81"/>
    <mergeCell ref="Q81:R81"/>
    <mergeCell ref="S81:T81"/>
    <mergeCell ref="B84:H84"/>
    <mergeCell ref="J84:K84"/>
    <mergeCell ref="N84:O84"/>
    <mergeCell ref="Q84:R84"/>
    <mergeCell ref="S84:T84"/>
    <mergeCell ref="B87:H87"/>
    <mergeCell ref="J87:K87"/>
    <mergeCell ref="N87:O87"/>
    <mergeCell ref="Q87:R87"/>
    <mergeCell ref="S87:T87"/>
    <mergeCell ref="B66:H66"/>
    <mergeCell ref="J66:K66"/>
    <mergeCell ref="N66:O66"/>
    <mergeCell ref="Q66:R66"/>
    <mergeCell ref="S66:T66"/>
    <mergeCell ref="B69:H69"/>
    <mergeCell ref="J69:K69"/>
    <mergeCell ref="N69:O69"/>
    <mergeCell ref="Q69:R69"/>
    <mergeCell ref="S69:T69"/>
    <mergeCell ref="B72:H72"/>
    <mergeCell ref="J72:K72"/>
    <mergeCell ref="N72:O72"/>
    <mergeCell ref="Q72:R72"/>
    <mergeCell ref="S72:T72"/>
    <mergeCell ref="B75:H75"/>
    <mergeCell ref="J75:K75"/>
    <mergeCell ref="N75:O75"/>
    <mergeCell ref="Q75:R75"/>
    <mergeCell ref="S75:T75"/>
    <mergeCell ref="B54:H54"/>
    <mergeCell ref="J54:K54"/>
    <mergeCell ref="N54:O54"/>
    <mergeCell ref="Q54:R54"/>
    <mergeCell ref="S54:T54"/>
    <mergeCell ref="B57:H57"/>
    <mergeCell ref="J57:K57"/>
    <mergeCell ref="N57:O57"/>
    <mergeCell ref="Q57:R57"/>
    <mergeCell ref="S57:T57"/>
    <mergeCell ref="B60:H60"/>
    <mergeCell ref="J60:K60"/>
    <mergeCell ref="N60:O60"/>
    <mergeCell ref="Q60:R60"/>
    <mergeCell ref="S60:T60"/>
    <mergeCell ref="B63:H63"/>
    <mergeCell ref="J63:K63"/>
    <mergeCell ref="N63:O63"/>
    <mergeCell ref="Q63:R63"/>
    <mergeCell ref="S63:T63"/>
    <mergeCell ref="S30:T30"/>
    <mergeCell ref="B33:H33"/>
    <mergeCell ref="J33:K33"/>
    <mergeCell ref="N33:O33"/>
    <mergeCell ref="Q33:R33"/>
    <mergeCell ref="S33:T33"/>
    <mergeCell ref="B36:H36"/>
    <mergeCell ref="J36:K36"/>
    <mergeCell ref="N36:O36"/>
    <mergeCell ref="Q36:R36"/>
    <mergeCell ref="S36:T36"/>
    <mergeCell ref="B48:H48"/>
    <mergeCell ref="J48:K48"/>
    <mergeCell ref="N48:O48"/>
    <mergeCell ref="Q48:R48"/>
    <mergeCell ref="S48:T48"/>
    <mergeCell ref="B51:H51"/>
    <mergeCell ref="J51:K51"/>
    <mergeCell ref="N51:O51"/>
    <mergeCell ref="Q51:R51"/>
    <mergeCell ref="S51:T51"/>
    <mergeCell ref="B39:H39"/>
    <mergeCell ref="B42:H42"/>
    <mergeCell ref="K1:Q1"/>
    <mergeCell ref="G2:S2"/>
    <mergeCell ref="X2:Y2"/>
    <mergeCell ref="X3:Y3"/>
    <mergeCell ref="B4:N4"/>
    <mergeCell ref="G6:J6"/>
    <mergeCell ref="W10:Y10"/>
    <mergeCell ref="F14:H14"/>
    <mergeCell ref="E19:I19"/>
    <mergeCell ref="X4:Y4"/>
    <mergeCell ref="M6:T6"/>
    <mergeCell ref="W6:X6"/>
    <mergeCell ref="B8:G8"/>
    <mergeCell ref="B21:H21"/>
    <mergeCell ref="J21:K21"/>
    <mergeCell ref="N21:O21"/>
    <mergeCell ref="Q21:R21"/>
    <mergeCell ref="S21:T21"/>
    <mergeCell ref="G7:I7"/>
    <mergeCell ref="O10:Q10"/>
    <mergeCell ref="S10:U10"/>
    <mergeCell ref="J10:M10"/>
    <mergeCell ref="F10:H10"/>
    <mergeCell ref="S576:T576"/>
    <mergeCell ref="E794:H794"/>
    <mergeCell ref="E797:H797"/>
    <mergeCell ref="B245:H245"/>
    <mergeCell ref="Q245:R245"/>
    <mergeCell ref="S245:T245"/>
    <mergeCell ref="B576:H576"/>
    <mergeCell ref="O576:P576"/>
    <mergeCell ref="Q576:R576"/>
    <mergeCell ref="B160:H160"/>
    <mergeCell ref="O160:P160"/>
    <mergeCell ref="Q160:R160"/>
    <mergeCell ref="S160:T160"/>
    <mergeCell ref="B243:H243"/>
    <mergeCell ref="Q243:R243"/>
    <mergeCell ref="S243:T243"/>
    <mergeCell ref="C15:I15"/>
    <mergeCell ref="D17:I17"/>
    <mergeCell ref="B24:H24"/>
    <mergeCell ref="J24:K24"/>
    <mergeCell ref="N24:O24"/>
    <mergeCell ref="Q24:R24"/>
    <mergeCell ref="S24:T24"/>
    <mergeCell ref="B27:H27"/>
    <mergeCell ref="J27:K27"/>
    <mergeCell ref="N27:O27"/>
    <mergeCell ref="Q27:R27"/>
    <mergeCell ref="S27:T27"/>
    <mergeCell ref="B30:H30"/>
    <mergeCell ref="J30:K30"/>
    <mergeCell ref="N30:O30"/>
    <mergeCell ref="Q30:R30"/>
  </mergeCells>
  <hyperlinks>
    <hyperlink ref="O10:Q10" location="'Gen Fund With Rev'!E251" display="Elections" xr:uid="{00000000-0004-0000-0100-000000000000}"/>
    <hyperlink ref="S10:U10" location="'Gen Fund With Rev'!E294" display="Assessor" xr:uid="{00000000-0004-0000-0100-000001000000}"/>
    <hyperlink ref="W10:Y10" location="'Gen Fund With Rev'!E326" display="Attorney" xr:uid="{00000000-0004-0000-0100-000002000000}"/>
    <hyperlink ref="AA10" location="'Gen Fund With Rev'!E334" display="Clerk" xr:uid="{00000000-0004-0000-0100-000003000000}"/>
    <hyperlink ref="F12:H12" location="'Gen Fund With Rev'!E375" display="Board fo Review" xr:uid="{00000000-0004-0000-0100-000004000000}"/>
    <hyperlink ref="J12:M12" location="'Gen Fund With Rev'!E415" display="Treasurer" xr:uid="{00000000-0004-0000-0100-000005000000}"/>
    <hyperlink ref="O12:Q12" location="'Gen Fund With Rev'!E459" display="Township Hall &amp; Grounds" xr:uid="{00000000-0004-0000-0100-000006000000}"/>
    <hyperlink ref="S12:U12" location="'Gen Fund With Rev'!E511" display="Cemetery" xr:uid="{00000000-0004-0000-0100-000007000000}"/>
    <hyperlink ref="W12:Y12" location="'Gen Fund With Rev'!E543" display="Planning Commission" xr:uid="{00000000-0004-0000-0100-000008000000}"/>
    <hyperlink ref="AA12" location="'Gen Fund With Rev'!E587" display="Zoning &amp; Planning" xr:uid="{00000000-0004-0000-0100-000009000000}"/>
    <hyperlink ref="F14:H14" location="'Gen Fund With Rev'!E639" display="Zoning Board of Appeals" xr:uid="{00000000-0004-0000-0100-00000A000000}"/>
    <hyperlink ref="J14:M14" location="'Gen Fund With Rev'!E671" display="Histroical Society" xr:uid="{00000000-0004-0000-0100-00000B000000}"/>
    <hyperlink ref="O14:Q14" location="'Gen Fund With Rev'!E746" display="Insurance" xr:uid="{00000000-0004-0000-0100-00000C000000}"/>
    <hyperlink ref="S14:U14" location="'Gen Fund With Rev'!E757" display="Contingency" xr:uid="{00000000-0004-0000-0100-00000D000000}"/>
    <hyperlink ref="W14:Y14" location="'Gen Fund With Rev'!E765" display="Capital Expense" xr:uid="{00000000-0004-0000-0100-00000E000000}"/>
    <hyperlink ref="AA14" location="'Gen Fund With Rev'!E782" display="Transfers Out" xr:uid="{00000000-0004-0000-0100-00000F000000}"/>
    <hyperlink ref="J10:M10" location="'Gen Fund With Rev'!E219" display="Supervisor" xr:uid="{00000000-0004-0000-0100-000010000000}"/>
    <hyperlink ref="F10:H10" location="'Gen Fund With Rev'!A15" display="General Fund Revenue" xr:uid="{00000000-0004-0000-0100-000011000000}"/>
    <hyperlink ref="H8" location="' Note Sheet 2024'!B119" tooltip="Click to Learn More - Alt Left Arrow to Return" display="Note 49" xr:uid="{00000000-0004-0000-0100-000012000000}"/>
    <hyperlink ref="Z48" location="' Note Sheet 2024'!B4" tooltip="Click to Learn More - Alt Left Arrow to Return" display="Note 1" xr:uid="{00000000-0004-0000-0100-000013000000}"/>
    <hyperlink ref="Z102" location="' Note Sheet 2024'!B6" tooltip="Click to Learn More - Alt Left Arrow to Return" display="Note 2" xr:uid="{00000000-0004-0000-0100-000014000000}"/>
    <hyperlink ref="Z121" location="' Note Sheet 2024'!B8" tooltip="Clcik to Learn More - Alt Left Arrow to Return" display="Note 3" xr:uid="{00000000-0004-0000-0100-000015000000}"/>
    <hyperlink ref="Z124" location="' Note Sheet 2024'!B10" tooltip="Click to Learn More - Alt Left Arrow to Return" display="Note 4" xr:uid="{00000000-0004-0000-0100-000016000000}"/>
    <hyperlink ref="Z133" location="' Note Sheet 2024'!B12" tooltip="Click to Learn More - Alt Left Arrrow to Return" display="Note 5" xr:uid="{00000000-0004-0000-0100-000017000000}"/>
    <hyperlink ref="Z153" location="' Note Sheet 2024'!B14" tooltip="Click to Learn More - Alt Left Arrow to Return" display="Note 6" xr:uid="{00000000-0004-0000-0100-000018000000}"/>
    <hyperlink ref="Z347" location="' Note Sheet 2024'!B16" tooltip="Click to Learn More - Alt Left Arrow to Return" display="Note 7" xr:uid="{00000000-0004-0000-0100-000019000000}"/>
    <hyperlink ref="Z385" location="' Note Sheet 2024'!B18" tooltip="Click to Learn More - Alt Left Arrow to Return" display="Note 8" xr:uid="{00000000-0004-0000-0100-00001A000000}"/>
    <hyperlink ref="Z428" location="' Note Sheet 2024'!B20" tooltip="Clcik to Learn More - Alt Left Arrow to Return" display="Note 9" xr:uid="{00000000-0004-0000-0100-00001B000000}"/>
    <hyperlink ref="Z469" location="' Note Sheet 2024'!B22" tooltip="Clcik to Learn More - Alt Left Arrow to Return" display="Note 10" xr:uid="{00000000-0004-0000-0100-00001C000000}"/>
    <hyperlink ref="Z493" location="' Note Sheet 2024'!B24" tooltip="Click to Learn More - Alt Left Arrow to Return" display="Note 11" xr:uid="{00000000-0004-0000-0100-00001D000000}"/>
    <hyperlink ref="Z553" location="' Note Sheet 2024'!B26" tooltip="Click to Learn More - Alt Left Arrow to Return" display="Note 12" xr:uid="{00000000-0004-0000-0100-00001E000000}"/>
    <hyperlink ref="Z556" location="' Note Sheet 2024'!B28" tooltip="Click to Learn More - Alt Left Arrow to Return" display="Note 13" xr:uid="{00000000-0004-0000-0100-00001F000000}"/>
    <hyperlink ref="Z651" location="' Note Sheet 2024'!B30" tooltip="Click to Learn More - Alt Left Arrow to Return" display="Note 14" xr:uid="{00000000-0004-0000-0100-000020000000}"/>
    <hyperlink ref="Z654" location="' Note Sheet 2024'!B32" tooltip="Click to Learn More - Alt Left Arrow to Return" display="Note 15" xr:uid="{00000000-0004-0000-0100-000021000000}"/>
    <hyperlink ref="Z683" location="' Note Sheet 2024'!B34" tooltip="Click to Learn More - Alt LEft Arrow to Return" display="Note 16" xr:uid="{00000000-0004-0000-0100-000022000000}"/>
    <hyperlink ref="Z704" location="' Note Sheet 2024'!B34" tooltip="Click to Learn More - Alt Left Arrow to Return" display="Note 16" xr:uid="{00000000-0004-0000-0100-000023000000}"/>
    <hyperlink ref="Z732" location="' Note Sheet 2024'!B36" tooltip="Click to Learn More - Alt Left Arrow to Return" display="Note 17" xr:uid="{00000000-0004-0000-0100-000024000000}"/>
    <hyperlink ref="Z767" location="' Note Sheet 2024'!B38" tooltip="Click to Learn More - Alt Left Arrow to Return" display="Note 18" xr:uid="{00000000-0004-0000-0100-000025000000}"/>
    <hyperlink ref="Z791" location="' Note Sheet 2024'!B40" tooltip="Click to Learn More - Alt Left Arrow to Return" display="Note 19" xr:uid="{00000000-0004-0000-0100-000026000000}"/>
    <hyperlink ref="Z797" location="' Note Sheet 2024'!B42" tooltip="Click to Learn More - Alt Left Arrow to Return" display="Note 20" xr:uid="{00000000-0004-0000-0100-000027000000}"/>
    <hyperlink ref="J767:K767" location="' Note Sheet 2024'!A132" tooltip="Click to see page from 4.1.2022 to 3.1.2023 Rev/Exp Report - Alt Left Arrow to Return" display="' Note Sheet 2024'!A132" xr:uid="{00000000-0004-0000-0100-000028000000}"/>
  </hyperlinks>
  <pageMargins left="0.16666666666666666" right="0.16666666666666666" top="0.16666666666666666" bottom="0.16666666666666666" header="0" footer="0"/>
  <pageSetup fitToWidth="0" fitToHeight="0"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B1:AA65"/>
  <sheetViews>
    <sheetView showGridLines="0" showOutlineSymbols="0" zoomScaleNormal="100" workbookViewId="0">
      <pane ySplit="8" topLeftCell="A9" activePane="bottomLeft" state="frozen"/>
      <selection pane="bottomLeft" activeCell="Q59" sqref="Q59"/>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 min="27" max="27" width="8.6640625" bestFit="1" customWidth="1"/>
  </cols>
  <sheetData>
    <row r="1" spans="2:27" ht="13.5" customHeight="1" x14ac:dyDescent="0.25">
      <c r="K1" s="280" t="s">
        <v>0</v>
      </c>
      <c r="L1" s="280"/>
      <c r="M1" s="280"/>
      <c r="N1" s="280"/>
      <c r="O1" s="280"/>
      <c r="P1" s="280"/>
      <c r="Q1" s="280"/>
    </row>
    <row r="2" spans="2:27" ht="10.5" customHeight="1" x14ac:dyDescent="0.25">
      <c r="G2" s="308" t="str">
        <f>'Gen Fund With Rev'!G2:S2</f>
        <v>Rev thru 12.31.2023 - Exp thru 1.31.2024</v>
      </c>
      <c r="H2" s="308"/>
      <c r="I2" s="308"/>
      <c r="J2" s="308"/>
      <c r="K2" s="308"/>
      <c r="L2" s="308"/>
      <c r="M2" s="308"/>
      <c r="N2" s="308"/>
      <c r="O2" s="308"/>
      <c r="P2" s="308"/>
      <c r="Q2" s="308"/>
      <c r="R2" s="308"/>
      <c r="S2" s="308"/>
      <c r="X2" s="282" t="s">
        <v>1</v>
      </c>
      <c r="Y2" s="282"/>
    </row>
    <row r="3" spans="2:27" ht="10.5" customHeight="1" x14ac:dyDescent="0.25">
      <c r="X3" s="309" t="str">
        <f>'Gen Fund With Rev'!X3:Y3</f>
        <v>2.2.2024</v>
      </c>
      <c r="Y3" s="309"/>
    </row>
    <row r="4" spans="2:27" ht="10.5" customHeight="1" x14ac:dyDescent="0.25">
      <c r="B4" s="269" t="s">
        <v>2</v>
      </c>
      <c r="C4" s="269"/>
      <c r="D4" s="269"/>
      <c r="E4" s="269"/>
      <c r="F4" s="269"/>
      <c r="G4" s="269"/>
      <c r="H4" s="269"/>
      <c r="I4" s="269"/>
      <c r="J4" s="269"/>
      <c r="K4" s="269"/>
      <c r="L4" s="269"/>
      <c r="M4" s="269"/>
      <c r="N4" s="269"/>
      <c r="X4" s="310" t="str">
        <f>'Gen Fund With Rev'!X4:Y4</f>
        <v>5:52pm</v>
      </c>
      <c r="Y4" s="310"/>
    </row>
    <row r="5" spans="2:27" ht="9" customHeight="1" x14ac:dyDescent="0.25"/>
    <row r="6" spans="2:27" ht="10.5" customHeight="1" x14ac:dyDescent="0.25">
      <c r="B6" s="21" t="str">
        <f>'Gen Fund With Rev'!B6</f>
        <v xml:space="preserve">Estimated 2024 Taxable Value </v>
      </c>
      <c r="C6" s="21"/>
      <c r="D6" s="21"/>
      <c r="E6" s="21"/>
      <c r="F6" s="21"/>
      <c r="G6" s="311">
        <f>'Gen Fund With Rev'!G6:J6</f>
        <v>291506190</v>
      </c>
      <c r="H6" s="275"/>
      <c r="I6" s="275"/>
      <c r="K6" s="3" t="s">
        <v>3</v>
      </c>
      <c r="M6" s="276" t="s">
        <v>4</v>
      </c>
      <c r="N6" s="276"/>
      <c r="O6" s="276"/>
      <c r="P6" s="276"/>
      <c r="Q6" s="276"/>
      <c r="R6" s="276"/>
      <c r="S6" s="276"/>
      <c r="T6" s="276"/>
      <c r="U6" s="4" t="s">
        <v>5</v>
      </c>
      <c r="V6" s="4"/>
      <c r="W6" s="277" t="s">
        <v>6</v>
      </c>
      <c r="X6" s="277"/>
      <c r="Y6" s="4" t="s">
        <v>7</v>
      </c>
    </row>
    <row r="7" spans="2:27" ht="12" customHeight="1" x14ac:dyDescent="0.25">
      <c r="B7" s="21" t="str">
        <f>'Gen Fund With Rev'!B7</f>
        <v>Estimated Tax Rate for 2024</v>
      </c>
      <c r="C7" s="21"/>
      <c r="D7" s="21"/>
      <c r="E7" s="21"/>
      <c r="F7" s="21"/>
      <c r="G7" s="307">
        <f>'Gen Fund With Rev'!G7:I7</f>
        <v>0.57550000000000001</v>
      </c>
      <c r="H7" s="279"/>
      <c r="I7" s="279"/>
      <c r="K7" s="3" t="s">
        <v>8</v>
      </c>
      <c r="M7" s="3" t="s">
        <v>9</v>
      </c>
      <c r="O7" s="3" t="s">
        <v>10</v>
      </c>
      <c r="Q7" s="3" t="s">
        <v>11</v>
      </c>
      <c r="S7" s="3" t="s">
        <v>12</v>
      </c>
    </row>
    <row r="8" spans="2:27" ht="13.2" x14ac:dyDescent="0.25">
      <c r="B8" s="307" t="str">
        <f>'Gen Fund With Rev'!B8:G8</f>
        <v>Month: 1/02/2024</v>
      </c>
      <c r="C8" s="307"/>
      <c r="D8" s="307"/>
      <c r="E8" s="307"/>
      <c r="F8" s="307"/>
      <c r="G8" s="307"/>
      <c r="H8" s="155" t="s">
        <v>494</v>
      </c>
      <c r="I8" s="27"/>
      <c r="K8" s="3" t="s">
        <v>13</v>
      </c>
      <c r="M8" s="3" t="s">
        <v>14</v>
      </c>
      <c r="O8" s="3" t="s">
        <v>14</v>
      </c>
      <c r="Q8" s="22" t="str">
        <f>'Gen Fund With Rev'!Q8</f>
        <v>January</v>
      </c>
      <c r="S8" s="3" t="s">
        <v>15</v>
      </c>
      <c r="U8" s="7" t="s">
        <v>16</v>
      </c>
      <c r="V8" s="1"/>
      <c r="W8" s="7" t="s">
        <v>17</v>
      </c>
      <c r="X8" s="7"/>
      <c r="Y8" s="7" t="s">
        <v>18</v>
      </c>
    </row>
    <row r="9" spans="2:27" ht="1.8" customHeight="1" x14ac:dyDescent="0.25"/>
    <row r="10" spans="2:27" ht="21.75" customHeight="1" x14ac:dyDescent="0.25">
      <c r="W10" s="13"/>
      <c r="AA10" s="19"/>
    </row>
    <row r="11" spans="2:27" ht="12" customHeight="1" x14ac:dyDescent="0.25">
      <c r="C11" s="269" t="s">
        <v>140</v>
      </c>
      <c r="D11" s="269"/>
      <c r="E11" s="269"/>
      <c r="F11" s="269"/>
      <c r="G11" s="269"/>
      <c r="H11" s="269"/>
      <c r="I11" s="269"/>
      <c r="AA11" s="20"/>
    </row>
    <row r="12" spans="2:27" ht="12.75" hidden="1" customHeight="1" x14ac:dyDescent="0.25"/>
    <row r="13" spans="2:27" ht="12" customHeight="1" x14ac:dyDescent="0.25">
      <c r="D13" s="291" t="s">
        <v>20</v>
      </c>
      <c r="E13" s="291"/>
      <c r="F13" s="291"/>
      <c r="G13" s="291"/>
      <c r="H13" s="291"/>
      <c r="I13" s="291"/>
    </row>
    <row r="14" spans="2:27" ht="12.75" hidden="1" customHeight="1" x14ac:dyDescent="0.25"/>
    <row r="15" spans="2:27" ht="12" customHeight="1" x14ac:dyDescent="0.25">
      <c r="E15" s="269" t="s">
        <v>21</v>
      </c>
      <c r="F15" s="269"/>
      <c r="G15" s="269"/>
      <c r="H15" s="269"/>
      <c r="I15" s="269"/>
    </row>
    <row r="16" spans="2:27" ht="12.75" hidden="1" customHeight="1" x14ac:dyDescent="0.25"/>
    <row r="17" spans="2:26" ht="12" customHeight="1" x14ac:dyDescent="0.25">
      <c r="B17" s="269" t="s">
        <v>141</v>
      </c>
      <c r="C17" s="269"/>
      <c r="D17" s="269"/>
      <c r="E17" s="269"/>
      <c r="F17" s="269"/>
      <c r="G17" s="269"/>
      <c r="H17" s="269"/>
      <c r="J17" s="285">
        <v>10689.27</v>
      </c>
      <c r="K17" s="285"/>
      <c r="M17" s="5">
        <v>9500</v>
      </c>
      <c r="N17" s="285">
        <v>9500</v>
      </c>
      <c r="O17" s="285"/>
      <c r="Q17" s="285">
        <v>10332.48</v>
      </c>
      <c r="R17" s="285"/>
      <c r="S17" s="285">
        <v>0</v>
      </c>
      <c r="T17" s="285"/>
      <c r="U17" s="8">
        <v>10500</v>
      </c>
      <c r="W17" s="41"/>
      <c r="X17" s="42"/>
      <c r="Y17" s="41"/>
    </row>
    <row r="18" spans="2:26" ht="6" customHeight="1" x14ac:dyDescent="0.25">
      <c r="X18" s="42"/>
    </row>
    <row r="19" spans="2:26" ht="12.75" hidden="1" customHeight="1" x14ac:dyDescent="0.25">
      <c r="X19" s="42"/>
    </row>
    <row r="20" spans="2:26" ht="12" customHeight="1" x14ac:dyDescent="0.25">
      <c r="B20" s="269" t="s">
        <v>38</v>
      </c>
      <c r="C20" s="269"/>
      <c r="D20" s="269"/>
      <c r="E20" s="269"/>
      <c r="F20" s="269"/>
      <c r="G20" s="269"/>
      <c r="H20" s="269"/>
      <c r="J20" s="285">
        <v>35</v>
      </c>
      <c r="K20" s="285"/>
      <c r="M20" s="5">
        <v>30</v>
      </c>
      <c r="N20" s="285">
        <v>30</v>
      </c>
      <c r="O20" s="285"/>
      <c r="Q20" s="285">
        <v>170.26</v>
      </c>
      <c r="R20" s="285"/>
      <c r="S20" s="285">
        <v>0</v>
      </c>
      <c r="T20" s="285"/>
      <c r="U20" s="8">
        <v>30</v>
      </c>
      <c r="W20" s="41"/>
      <c r="X20" s="42"/>
      <c r="Y20" s="41"/>
    </row>
    <row r="21" spans="2:26" ht="6" customHeight="1" x14ac:dyDescent="0.25"/>
    <row r="22" spans="2:26" ht="2.25" customHeight="1" x14ac:dyDescent="0.25"/>
    <row r="23" spans="2:26" ht="10.5" customHeight="1" x14ac:dyDescent="0.25">
      <c r="E23" s="269" t="s">
        <v>21</v>
      </c>
      <c r="F23" s="269"/>
      <c r="G23" s="269"/>
      <c r="H23" s="269"/>
      <c r="I23" s="269"/>
      <c r="J23" s="294">
        <v>9669</v>
      </c>
      <c r="K23" s="294"/>
      <c r="M23" s="6">
        <v>9530</v>
      </c>
      <c r="N23" s="6"/>
      <c r="O23" s="6">
        <v>9530</v>
      </c>
      <c r="Q23" s="312">
        <f>SUM(Q17:R20)</f>
        <v>10502.74</v>
      </c>
      <c r="R23" s="312"/>
      <c r="S23" s="294">
        <v>0</v>
      </c>
      <c r="T23" s="294"/>
      <c r="U23" s="24">
        <f>SUM(U17:U20)</f>
        <v>10530</v>
      </c>
      <c r="V23" s="6"/>
      <c r="W23" s="24">
        <f>SUM(W17:W20)</f>
        <v>0</v>
      </c>
      <c r="X23" s="6"/>
      <c r="Y23" s="24">
        <f>SUM(Y17:Y20)</f>
        <v>0</v>
      </c>
    </row>
    <row r="24" spans="2:26" ht="7.5" customHeight="1" x14ac:dyDescent="0.25"/>
    <row r="25" spans="2:26" ht="12.75" hidden="1" customHeight="1" x14ac:dyDescent="0.25"/>
    <row r="26" spans="2:26" ht="12" customHeight="1" x14ac:dyDescent="0.25">
      <c r="E26" s="291" t="s">
        <v>142</v>
      </c>
      <c r="F26" s="291"/>
      <c r="G26" s="291"/>
      <c r="H26" s="291"/>
      <c r="I26" s="291"/>
    </row>
    <row r="27" spans="2:26" ht="12.75" hidden="1" customHeight="1" x14ac:dyDescent="0.25"/>
    <row r="28" spans="2:26" ht="12" customHeight="1" x14ac:dyDescent="0.25">
      <c r="B28" s="269" t="s">
        <v>45</v>
      </c>
      <c r="C28" s="269"/>
      <c r="D28" s="269"/>
      <c r="E28" s="269"/>
      <c r="F28" s="269"/>
      <c r="G28" s="269"/>
      <c r="H28" s="269"/>
      <c r="J28" s="285">
        <v>18000</v>
      </c>
      <c r="K28" s="285"/>
      <c r="M28" s="5">
        <v>35000</v>
      </c>
      <c r="N28" s="285">
        <v>35000</v>
      </c>
      <c r="O28" s="285"/>
      <c r="Q28" s="289">
        <v>0</v>
      </c>
      <c r="R28" s="289"/>
      <c r="S28" s="285">
        <v>0</v>
      </c>
      <c r="T28" s="285"/>
      <c r="U28" s="8">
        <v>35000</v>
      </c>
      <c r="W28" s="41"/>
      <c r="X28" s="42"/>
      <c r="Y28" s="41"/>
      <c r="Z28" s="155" t="s">
        <v>398</v>
      </c>
    </row>
    <row r="29" spans="2:26" ht="6" customHeight="1" x14ac:dyDescent="0.25"/>
    <row r="30" spans="2:26" ht="2.25" customHeight="1" x14ac:dyDescent="0.25"/>
    <row r="31" spans="2:26" ht="10.5" customHeight="1" x14ac:dyDescent="0.25">
      <c r="E31" s="269" t="s">
        <v>143</v>
      </c>
      <c r="F31" s="269"/>
      <c r="G31" s="269"/>
      <c r="H31" s="269"/>
      <c r="I31" s="269"/>
      <c r="J31" s="294">
        <v>18000</v>
      </c>
      <c r="K31" s="294"/>
      <c r="M31" s="6">
        <v>35000</v>
      </c>
      <c r="N31" s="294">
        <v>35000</v>
      </c>
      <c r="O31" s="294"/>
      <c r="Q31" s="295">
        <f>SUM(Q28)</f>
        <v>0</v>
      </c>
      <c r="R31" s="295"/>
      <c r="S31" s="295">
        <v>0</v>
      </c>
      <c r="T31" s="295"/>
      <c r="U31" s="24">
        <f>SUM(U23:U28)</f>
        <v>45530</v>
      </c>
      <c r="V31" s="23"/>
      <c r="W31" s="24">
        <f>SUM(W28)</f>
        <v>0</v>
      </c>
      <c r="X31" s="23"/>
      <c r="Y31" s="24">
        <f>SUM(Y28)</f>
        <v>0</v>
      </c>
    </row>
    <row r="32" spans="2:26" ht="7.5" customHeight="1" x14ac:dyDescent="0.25">
      <c r="Q32" s="27"/>
      <c r="R32" s="27"/>
      <c r="S32" s="27"/>
      <c r="T32" s="27"/>
      <c r="U32" s="27"/>
      <c r="V32" s="27"/>
      <c r="W32" s="27"/>
      <c r="X32" s="27"/>
      <c r="Y32" s="27"/>
    </row>
    <row r="33" spans="2:26" ht="2.25" customHeight="1" x14ac:dyDescent="0.25">
      <c r="Q33" s="27"/>
      <c r="R33" s="27"/>
      <c r="S33" s="27"/>
      <c r="T33" s="27"/>
      <c r="U33" s="27"/>
      <c r="V33" s="27"/>
      <c r="W33" s="27"/>
      <c r="X33" s="27"/>
      <c r="Y33" s="27"/>
    </row>
    <row r="34" spans="2:26" ht="10.5" customHeight="1" x14ac:dyDescent="0.25">
      <c r="E34" s="286" t="s">
        <v>46</v>
      </c>
      <c r="F34" s="287"/>
      <c r="G34" s="287"/>
      <c r="H34" s="287"/>
      <c r="I34" s="2"/>
      <c r="J34" s="270">
        <v>28765.35</v>
      </c>
      <c r="K34" s="270"/>
      <c r="M34" s="143">
        <v>44530</v>
      </c>
      <c r="N34" s="6"/>
      <c r="O34" s="143">
        <v>44530</v>
      </c>
      <c r="Q34" s="297">
        <f>SUM(Q31,Q23)</f>
        <v>10502.74</v>
      </c>
      <c r="R34" s="297"/>
      <c r="S34" s="295">
        <v>0</v>
      </c>
      <c r="T34" s="295"/>
      <c r="U34" s="144">
        <f>SUM(U31)</f>
        <v>45530</v>
      </c>
      <c r="V34" s="23"/>
      <c r="W34" s="144">
        <f>SUM(W31+W23)</f>
        <v>0</v>
      </c>
      <c r="X34" s="23"/>
      <c r="Y34" s="144">
        <f>SUM(Y31+Y23)</f>
        <v>0</v>
      </c>
    </row>
    <row r="35" spans="2:26" ht="21.75" customHeight="1" x14ac:dyDescent="0.25"/>
    <row r="36" spans="2:26" ht="12.75" hidden="1" customHeight="1" x14ac:dyDescent="0.25"/>
    <row r="37" spans="2:26" ht="12" customHeight="1" x14ac:dyDescent="0.25">
      <c r="D37" s="269" t="s">
        <v>47</v>
      </c>
      <c r="E37" s="269"/>
      <c r="F37" s="269"/>
      <c r="G37" s="269"/>
      <c r="H37" s="269"/>
      <c r="I37" s="269"/>
    </row>
    <row r="38" spans="2:26" ht="12.75" hidden="1" customHeight="1" x14ac:dyDescent="0.25"/>
    <row r="39" spans="2:26" ht="12" customHeight="1" x14ac:dyDescent="0.25">
      <c r="E39" s="291" t="s">
        <v>144</v>
      </c>
      <c r="F39" s="291"/>
      <c r="G39" s="291"/>
      <c r="H39" s="291"/>
      <c r="I39" s="291"/>
    </row>
    <row r="40" spans="2:26" ht="12.75" hidden="1" customHeight="1" x14ac:dyDescent="0.25"/>
    <row r="41" spans="2:26" ht="12" customHeight="1" x14ac:dyDescent="0.25">
      <c r="B41" s="269" t="s">
        <v>145</v>
      </c>
      <c r="C41" s="269"/>
      <c r="D41" s="269"/>
      <c r="E41" s="269"/>
      <c r="F41" s="269"/>
      <c r="G41" s="269"/>
      <c r="H41" s="269"/>
      <c r="J41" s="285">
        <v>30116.52</v>
      </c>
      <c r="K41" s="285"/>
      <c r="M41" s="5">
        <v>36000</v>
      </c>
      <c r="N41" s="285">
        <v>36000</v>
      </c>
      <c r="O41" s="285"/>
      <c r="Q41" s="290">
        <v>34257.339999999997</v>
      </c>
      <c r="R41" s="290"/>
      <c r="S41" s="285">
        <v>0</v>
      </c>
      <c r="T41" s="285"/>
      <c r="U41" s="8">
        <v>40000</v>
      </c>
      <c r="W41" s="41"/>
      <c r="X41" s="42"/>
      <c r="Y41" s="41"/>
      <c r="Z41" s="155" t="s">
        <v>400</v>
      </c>
    </row>
    <row r="42" spans="2:26" ht="6" customHeight="1" x14ac:dyDescent="0.25">
      <c r="X42" s="42"/>
    </row>
    <row r="43" spans="2:26" ht="12.75" hidden="1" customHeight="1" x14ac:dyDescent="0.25">
      <c r="X43" s="42"/>
    </row>
    <row r="44" spans="2:26" ht="12" customHeight="1" x14ac:dyDescent="0.25">
      <c r="B44" s="269" t="s">
        <v>146</v>
      </c>
      <c r="C44" s="269"/>
      <c r="D44" s="269"/>
      <c r="E44" s="269"/>
      <c r="F44" s="269"/>
      <c r="G44" s="269"/>
      <c r="H44" s="269"/>
      <c r="J44" s="285">
        <v>1398.92</v>
      </c>
      <c r="K44" s="285"/>
      <c r="M44" s="5">
        <v>2000</v>
      </c>
      <c r="N44" s="285">
        <v>2000</v>
      </c>
      <c r="O44" s="285"/>
      <c r="Q44" s="285">
        <v>1545.12</v>
      </c>
      <c r="R44" s="285"/>
      <c r="S44" s="285">
        <v>0</v>
      </c>
      <c r="T44" s="285"/>
      <c r="U44" s="8">
        <v>2500</v>
      </c>
      <c r="W44" s="41"/>
      <c r="X44" s="42"/>
      <c r="Y44" s="41"/>
    </row>
    <row r="45" spans="2:26" ht="6" customHeight="1" x14ac:dyDescent="0.25"/>
    <row r="46" spans="2:26" ht="2.25" customHeight="1" x14ac:dyDescent="0.25"/>
    <row r="47" spans="2:26" ht="10.5" customHeight="1" x14ac:dyDescent="0.25">
      <c r="E47" s="269" t="s">
        <v>147</v>
      </c>
      <c r="F47" s="269"/>
      <c r="G47" s="269"/>
      <c r="H47" s="269"/>
      <c r="I47" s="269"/>
      <c r="J47" s="294">
        <v>31515.439999999999</v>
      </c>
      <c r="K47" s="294"/>
      <c r="M47" s="6">
        <v>38000</v>
      </c>
      <c r="N47" s="294">
        <v>38000</v>
      </c>
      <c r="O47" s="294"/>
      <c r="Q47" s="313">
        <f>SUM(Q41:R44)</f>
        <v>35802.46</v>
      </c>
      <c r="R47" s="313"/>
      <c r="S47" s="294">
        <v>0</v>
      </c>
      <c r="T47" s="294"/>
      <c r="U47" s="24">
        <f>SUM(U41:U44)</f>
        <v>42500</v>
      </c>
      <c r="V47" s="6"/>
      <c r="W47" s="24">
        <f>SUM(W41:W44)</f>
        <v>0</v>
      </c>
      <c r="X47" s="6"/>
      <c r="Y47" s="24">
        <f>SUM(Y41:Y44)</f>
        <v>0</v>
      </c>
    </row>
    <row r="48" spans="2:26" ht="7.5" customHeight="1" x14ac:dyDescent="0.25"/>
    <row r="49" spans="2:25" ht="12.75" hidden="1" customHeight="1" x14ac:dyDescent="0.25"/>
    <row r="50" spans="2:25" ht="12" customHeight="1" x14ac:dyDescent="0.25">
      <c r="E50" s="291" t="s">
        <v>130</v>
      </c>
      <c r="F50" s="291"/>
      <c r="G50" s="291"/>
      <c r="H50" s="291"/>
      <c r="I50" s="291"/>
    </row>
    <row r="51" spans="2:25" ht="12.75" hidden="1" customHeight="1" x14ac:dyDescent="0.25"/>
    <row r="52" spans="2:25" ht="12" customHeight="1" x14ac:dyDescent="0.25">
      <c r="B52" s="269" t="s">
        <v>131</v>
      </c>
      <c r="C52" s="269"/>
      <c r="D52" s="269"/>
      <c r="E52" s="269"/>
      <c r="F52" s="269"/>
      <c r="G52" s="269"/>
      <c r="H52" s="269"/>
      <c r="J52" s="285">
        <v>0</v>
      </c>
      <c r="K52" s="285"/>
      <c r="M52" s="5">
        <v>10000</v>
      </c>
      <c r="N52" s="285">
        <v>10000</v>
      </c>
      <c r="O52" s="285"/>
      <c r="Q52" s="285">
        <v>0</v>
      </c>
      <c r="R52" s="285"/>
      <c r="S52" s="285">
        <v>0</v>
      </c>
      <c r="T52" s="285"/>
      <c r="U52" s="8">
        <v>0</v>
      </c>
      <c r="W52" s="41">
        <v>0</v>
      </c>
      <c r="X52" s="42"/>
      <c r="Y52" s="41"/>
    </row>
    <row r="53" spans="2:25" ht="6" customHeight="1" x14ac:dyDescent="0.25"/>
    <row r="54" spans="2:25" ht="2.25" customHeight="1" x14ac:dyDescent="0.25"/>
    <row r="55" spans="2:25" ht="10.5" customHeight="1" x14ac:dyDescent="0.25">
      <c r="E55" s="118" t="s">
        <v>132</v>
      </c>
      <c r="F55" s="118"/>
      <c r="G55" s="118"/>
      <c r="H55" s="118"/>
      <c r="I55" s="2"/>
      <c r="J55" s="270">
        <v>0</v>
      </c>
      <c r="K55" s="270"/>
      <c r="M55" s="143">
        <v>0</v>
      </c>
      <c r="N55" s="6"/>
      <c r="O55" s="143">
        <v>0</v>
      </c>
      <c r="Q55" s="297">
        <f>SUM(Q52)</f>
        <v>0</v>
      </c>
      <c r="R55" s="297"/>
      <c r="S55" s="294">
        <v>0</v>
      </c>
      <c r="T55" s="294"/>
      <c r="U55" s="144">
        <f>SUM(U47:U52)</f>
        <v>42500</v>
      </c>
      <c r="V55" s="6"/>
      <c r="W55" s="144">
        <f>SUM(W52)</f>
        <v>0</v>
      </c>
      <c r="X55" s="6"/>
      <c r="Y55" s="144">
        <f>SUM(Y52)</f>
        <v>0</v>
      </c>
    </row>
    <row r="56" spans="2:25" ht="7.5" customHeight="1" x14ac:dyDescent="0.25"/>
    <row r="57" spans="2:25" ht="2.25" customHeight="1" x14ac:dyDescent="0.25"/>
    <row r="58" spans="2:25" ht="10.5" customHeight="1" x14ac:dyDescent="0.25">
      <c r="E58" s="118" t="s">
        <v>139</v>
      </c>
      <c r="F58" s="118"/>
      <c r="G58" s="118"/>
      <c r="H58" s="118"/>
      <c r="I58" s="2"/>
      <c r="J58" s="270">
        <v>31515.439999999999</v>
      </c>
      <c r="K58" s="270"/>
      <c r="M58" s="143">
        <v>48000</v>
      </c>
      <c r="N58" s="6"/>
      <c r="O58" s="143">
        <v>48000</v>
      </c>
      <c r="P58" s="6"/>
      <c r="Q58" s="297">
        <f>SUM(Q55,Q47)</f>
        <v>35802.46</v>
      </c>
      <c r="R58" s="297"/>
      <c r="S58" s="294">
        <v>0</v>
      </c>
      <c r="T58" s="294"/>
      <c r="U58" s="144">
        <f>SUM(U55)</f>
        <v>42500</v>
      </c>
      <c r="V58" s="6"/>
      <c r="W58" s="144">
        <f>SUM(W55,W47)</f>
        <v>0</v>
      </c>
      <c r="X58" s="6"/>
      <c r="Y58" s="144">
        <f>SUM(Y55,Y47)</f>
        <v>0</v>
      </c>
    </row>
    <row r="59" spans="2:25" ht="21.75" customHeight="1" x14ac:dyDescent="0.25"/>
    <row r="60" spans="2:25" ht="9.6" customHeight="1" x14ac:dyDescent="0.25">
      <c r="M60" s="13" t="s">
        <v>358</v>
      </c>
      <c r="U60" s="28">
        <f>SUM(U34-U58)</f>
        <v>3030</v>
      </c>
      <c r="W60" s="28">
        <f>SUM(W34-W58)</f>
        <v>0</v>
      </c>
      <c r="Y60" s="28">
        <f>SUM(Y34-Y58)</f>
        <v>0</v>
      </c>
    </row>
    <row r="61" spans="2:25" ht="21.75" customHeight="1" x14ac:dyDescent="0.25"/>
    <row r="62" spans="2:25" ht="13.2" x14ac:dyDescent="0.25">
      <c r="K62" s="13" t="s">
        <v>234</v>
      </c>
      <c r="O62" s="28">
        <f>SUM(U34-U58)</f>
        <v>3030</v>
      </c>
      <c r="S62" s="13" t="str">
        <f>'Gen Fund With Rev'!S799</f>
        <v xml:space="preserve">Fund Balance as of 12.31.2023 </v>
      </c>
      <c r="Y62" s="31">
        <v>-4964.12</v>
      </c>
    </row>
    <row r="63" spans="2:25" ht="12.75" customHeight="1" x14ac:dyDescent="0.25">
      <c r="K63" s="13" t="s">
        <v>238</v>
      </c>
      <c r="O63" s="28"/>
      <c r="S63" s="13" t="str">
        <f>'Gen Fund With Rev'!S800</f>
        <v xml:space="preserve">Fund Balance as of 0xxxx </v>
      </c>
      <c r="Y63" s="30" t="s">
        <v>235</v>
      </c>
    </row>
    <row r="64" spans="2:25" ht="30" customHeight="1" x14ac:dyDescent="0.25"/>
    <row r="65" spans="5:5" ht="12.75" customHeight="1" x14ac:dyDescent="0.25">
      <c r="E65" s="10"/>
    </row>
  </sheetData>
  <sheetProtection algorithmName="SHA-512" hashValue="tIZW6NHQhNq/Ih6LwXEYd5QyN3LQAmVI+/pRqNVaYsBpAe8cc4csF0SFh08oipyXhesOLM6e2SwTFVVn40XLCA==" saltValue="i+4irPN/xhmr/D9fyugLHw==" spinCount="100000" sheet="1"/>
  <mergeCells count="72">
    <mergeCell ref="S55:T55"/>
    <mergeCell ref="J58:K58"/>
    <mergeCell ref="Q58:R58"/>
    <mergeCell ref="S58:T58"/>
    <mergeCell ref="G7:I7"/>
    <mergeCell ref="J55:K55"/>
    <mergeCell ref="Q55:R55"/>
    <mergeCell ref="E50:I50"/>
    <mergeCell ref="B52:H52"/>
    <mergeCell ref="J52:K52"/>
    <mergeCell ref="N52:O52"/>
    <mergeCell ref="Q52:R52"/>
    <mergeCell ref="S52:T52"/>
    <mergeCell ref="B44:H44"/>
    <mergeCell ref="J44:K44"/>
    <mergeCell ref="N44:O44"/>
    <mergeCell ref="Q44:R44"/>
    <mergeCell ref="S44:T44"/>
    <mergeCell ref="E47:I47"/>
    <mergeCell ref="J47:K47"/>
    <mergeCell ref="N47:O47"/>
    <mergeCell ref="Q47:R47"/>
    <mergeCell ref="S47:T47"/>
    <mergeCell ref="E39:I39"/>
    <mergeCell ref="B41:H41"/>
    <mergeCell ref="J41:K41"/>
    <mergeCell ref="N41:O41"/>
    <mergeCell ref="Q41:R41"/>
    <mergeCell ref="S41:T41"/>
    <mergeCell ref="J34:K34"/>
    <mergeCell ref="Q34:R34"/>
    <mergeCell ref="S34:T34"/>
    <mergeCell ref="E34:H34"/>
    <mergeCell ref="D37:I37"/>
    <mergeCell ref="E31:I31"/>
    <mergeCell ref="J31:K31"/>
    <mergeCell ref="N31:O31"/>
    <mergeCell ref="Q31:R31"/>
    <mergeCell ref="S31:T31"/>
    <mergeCell ref="B28:H28"/>
    <mergeCell ref="J28:K28"/>
    <mergeCell ref="N28:O28"/>
    <mergeCell ref="Q28:R28"/>
    <mergeCell ref="S28:T28"/>
    <mergeCell ref="E23:I23"/>
    <mergeCell ref="J23:K23"/>
    <mergeCell ref="Q23:R23"/>
    <mergeCell ref="S23:T23"/>
    <mergeCell ref="E26:I26"/>
    <mergeCell ref="N17:O17"/>
    <mergeCell ref="Q17:R17"/>
    <mergeCell ref="S17:T17"/>
    <mergeCell ref="B20:H20"/>
    <mergeCell ref="J20:K20"/>
    <mergeCell ref="N20:O20"/>
    <mergeCell ref="Q20:R20"/>
    <mergeCell ref="S20:T20"/>
    <mergeCell ref="C11:I11"/>
    <mergeCell ref="D13:I13"/>
    <mergeCell ref="E15:I15"/>
    <mergeCell ref="B17:H17"/>
    <mergeCell ref="J17:K17"/>
    <mergeCell ref="M6:T6"/>
    <mergeCell ref="W6:X6"/>
    <mergeCell ref="B8:G8"/>
    <mergeCell ref="K1:Q1"/>
    <mergeCell ref="G2:S2"/>
    <mergeCell ref="X2:Y2"/>
    <mergeCell ref="X3:Y3"/>
    <mergeCell ref="B4:N4"/>
    <mergeCell ref="X4:Y4"/>
    <mergeCell ref="G6:I6"/>
  </mergeCells>
  <hyperlinks>
    <hyperlink ref="H8" location="' Note Sheet 2024'!B119" tooltip="Click to Learn More - Alt Left Arrow to Return" display="Note 49" xr:uid="{00000000-0004-0000-0200-000000000000}"/>
    <hyperlink ref="Z28" location="' Note Sheet 2024'!B44" tooltip="Click to Learn More - Alt Left Arrow to Return" display="Note 21" xr:uid="{00000000-0004-0000-0200-000001000000}"/>
    <hyperlink ref="Z41" location="' Note Sheet 2024'!B46" tooltip="Click to Learn More - Alt Left Arrow to Return" display="Note 22" xr:uid="{00000000-0004-0000-0200-000002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B1:Z93"/>
  <sheetViews>
    <sheetView showGridLines="0" showOutlineSymbols="0" zoomScaleNormal="100" workbookViewId="0">
      <pane ySplit="8" topLeftCell="A9" activePane="bottomLeft" state="frozen"/>
      <selection pane="bottomLeft" activeCell="M51" sqref="M51"/>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27"/>
      <c r="D6" s="27"/>
      <c r="E6" s="27"/>
      <c r="F6" s="27"/>
      <c r="G6" s="314">
        <f>'Gen Fund With Rev'!G6:J6</f>
        <v>291506190</v>
      </c>
      <c r="H6" s="275"/>
      <c r="I6" s="275"/>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27"/>
      <c r="D7" s="27"/>
      <c r="E7" s="27"/>
      <c r="F7" s="27"/>
      <c r="G7" s="317">
        <f>'Gen Fund With Rev'!G7:I7</f>
        <v>0.57550000000000001</v>
      </c>
      <c r="H7" s="279"/>
      <c r="I7" s="279"/>
      <c r="K7" s="3" t="s">
        <v>8</v>
      </c>
      <c r="M7" s="3" t="s">
        <v>9</v>
      </c>
      <c r="O7" s="3" t="s">
        <v>10</v>
      </c>
      <c r="Q7" s="3" t="s">
        <v>11</v>
      </c>
      <c r="S7" s="3" t="s">
        <v>12</v>
      </c>
    </row>
    <row r="8" spans="2:25" ht="13.2" x14ac:dyDescent="0.25">
      <c r="B8" s="278" t="str">
        <f>'Gen Fund With Rev'!B8:G8</f>
        <v>Month: 1/02/2024</v>
      </c>
      <c r="C8" s="278"/>
      <c r="D8" s="278"/>
      <c r="E8" s="278"/>
      <c r="F8" s="278"/>
      <c r="G8" s="278"/>
      <c r="H8" s="157" t="s">
        <v>494</v>
      </c>
      <c r="I8" s="27"/>
      <c r="K8" s="3" t="s">
        <v>13</v>
      </c>
      <c r="M8" s="3" t="s">
        <v>14</v>
      </c>
      <c r="O8" s="3" t="s">
        <v>14</v>
      </c>
      <c r="Q8" s="154" t="str">
        <f>'Gen Fund With Rev'!Q8</f>
        <v>January</v>
      </c>
      <c r="S8" s="3" t="s">
        <v>15</v>
      </c>
      <c r="U8" s="7" t="s">
        <v>16</v>
      </c>
      <c r="V8" s="1"/>
      <c r="W8" s="7" t="s">
        <v>17</v>
      </c>
      <c r="X8" s="7"/>
      <c r="Y8" s="7" t="s">
        <v>18</v>
      </c>
    </row>
    <row r="9" spans="2:25" ht="1.2" customHeight="1" x14ac:dyDescent="0.25"/>
    <row r="10" spans="2:25" ht="21.75" customHeight="1" x14ac:dyDescent="0.25"/>
    <row r="11" spans="2:25" ht="12" customHeight="1" x14ac:dyDescent="0.25">
      <c r="C11" s="269" t="s">
        <v>148</v>
      </c>
      <c r="D11" s="269"/>
      <c r="E11" s="269"/>
      <c r="F11" s="269"/>
      <c r="G11" s="269"/>
      <c r="H11" s="269"/>
      <c r="I11" s="269"/>
    </row>
    <row r="12" spans="2:25" ht="12.75" hidden="1" customHeight="1" x14ac:dyDescent="0.25"/>
    <row r="13" spans="2:25" ht="12" customHeight="1" x14ac:dyDescent="0.25">
      <c r="D13" s="269" t="s">
        <v>20</v>
      </c>
      <c r="E13" s="269"/>
      <c r="F13" s="269"/>
      <c r="G13" s="269"/>
      <c r="H13" s="269"/>
      <c r="I13" s="269"/>
    </row>
    <row r="14" spans="2:25" ht="12.75" hidden="1" customHeight="1" x14ac:dyDescent="0.25"/>
    <row r="15" spans="2:25" ht="12" customHeight="1" x14ac:dyDescent="0.25">
      <c r="E15" s="269" t="s">
        <v>21</v>
      </c>
      <c r="F15" s="269"/>
      <c r="G15" s="269"/>
      <c r="H15" s="269"/>
      <c r="I15" s="269"/>
    </row>
    <row r="16" spans="2:25" ht="12.75" hidden="1" customHeight="1" x14ac:dyDescent="0.25"/>
    <row r="17" spans="2:25" ht="12.75" customHeight="1" x14ac:dyDescent="0.25">
      <c r="B17" s="304" t="s">
        <v>374</v>
      </c>
      <c r="C17" s="304"/>
      <c r="D17" s="304"/>
      <c r="E17" s="304"/>
      <c r="F17" s="304"/>
      <c r="G17" s="304"/>
      <c r="H17" s="304"/>
      <c r="I17" s="304"/>
      <c r="K17" s="13"/>
      <c r="L17" s="13"/>
      <c r="M17" s="15">
        <v>0</v>
      </c>
      <c r="N17" s="13"/>
      <c r="O17" s="15">
        <v>0</v>
      </c>
      <c r="P17" s="13"/>
      <c r="Q17" s="315">
        <v>0</v>
      </c>
      <c r="R17" s="316"/>
      <c r="S17" s="13"/>
      <c r="T17" s="13"/>
      <c r="U17" s="8"/>
      <c r="W17" s="44"/>
      <c r="Y17" s="44"/>
    </row>
    <row r="18" spans="2:25" ht="6" customHeight="1" x14ac:dyDescent="0.25"/>
    <row r="19" spans="2:25" ht="0.6" customHeight="1" x14ac:dyDescent="0.25"/>
    <row r="20" spans="2:25" ht="12" customHeight="1" x14ac:dyDescent="0.25">
      <c r="B20" s="269" t="s">
        <v>38</v>
      </c>
      <c r="C20" s="269"/>
      <c r="D20" s="269"/>
      <c r="E20" s="269"/>
      <c r="F20" s="269"/>
      <c r="G20" s="269"/>
      <c r="H20" s="269"/>
      <c r="J20" s="285">
        <v>1506.6</v>
      </c>
      <c r="K20" s="285"/>
      <c r="M20" s="5">
        <v>500</v>
      </c>
      <c r="N20" s="285">
        <v>500</v>
      </c>
      <c r="O20" s="285"/>
      <c r="Q20" s="285">
        <v>7446.06</v>
      </c>
      <c r="R20" s="285"/>
      <c r="S20" s="285"/>
      <c r="T20" s="285"/>
      <c r="U20" s="8">
        <v>7000</v>
      </c>
      <c r="W20" s="41"/>
      <c r="X20" s="42"/>
      <c r="Y20" s="44"/>
    </row>
    <row r="21" spans="2:25" ht="6" customHeight="1" x14ac:dyDescent="0.25">
      <c r="W21" s="42"/>
      <c r="X21" s="42"/>
      <c r="Y21" s="42"/>
    </row>
    <row r="22" spans="2:25" ht="12.75" hidden="1" customHeight="1" x14ac:dyDescent="0.25">
      <c r="W22" s="42"/>
      <c r="X22" s="42"/>
      <c r="Y22" s="42"/>
    </row>
    <row r="23" spans="2:25" ht="12" customHeight="1" x14ac:dyDescent="0.25">
      <c r="B23" s="269" t="s">
        <v>45</v>
      </c>
      <c r="C23" s="269"/>
      <c r="D23" s="269"/>
      <c r="E23" s="269"/>
      <c r="F23" s="269"/>
      <c r="G23" s="269"/>
      <c r="H23" s="269"/>
      <c r="J23" s="285">
        <v>0</v>
      </c>
      <c r="K23" s="285"/>
      <c r="M23" s="5">
        <v>0</v>
      </c>
      <c r="N23" s="285">
        <v>0</v>
      </c>
      <c r="O23" s="285"/>
      <c r="Q23" s="285">
        <v>0</v>
      </c>
      <c r="R23" s="285"/>
      <c r="S23" s="285">
        <v>0</v>
      </c>
      <c r="T23" s="285"/>
      <c r="U23" s="8">
        <v>0</v>
      </c>
      <c r="W23" s="41"/>
      <c r="X23" s="42"/>
      <c r="Y23" s="44"/>
    </row>
    <row r="24" spans="2:25" ht="6" customHeight="1" x14ac:dyDescent="0.25"/>
    <row r="25" spans="2:25" ht="2.25" customHeight="1" x14ac:dyDescent="0.25"/>
    <row r="26" spans="2:25" ht="10.5" customHeight="1" x14ac:dyDescent="0.25">
      <c r="E26" s="269" t="s">
        <v>21</v>
      </c>
      <c r="F26" s="269"/>
      <c r="G26" s="269"/>
      <c r="H26" s="269"/>
      <c r="I26" s="269"/>
      <c r="J26" s="294">
        <v>1506.6</v>
      </c>
      <c r="K26" s="294"/>
      <c r="M26" s="6">
        <v>500</v>
      </c>
      <c r="N26" s="294">
        <v>500</v>
      </c>
      <c r="O26" s="294"/>
      <c r="Q26" s="294">
        <f>SUM(Q17:R23)</f>
        <v>7446.06</v>
      </c>
      <c r="R26" s="294"/>
      <c r="S26" s="294">
        <v>0</v>
      </c>
      <c r="T26" s="294"/>
      <c r="U26" s="23">
        <f>SUM(U17:U23)</f>
        <v>7000</v>
      </c>
      <c r="V26" s="6"/>
      <c r="W26" s="23">
        <f>SUM(W20:W23)</f>
        <v>0</v>
      </c>
      <c r="X26" s="6"/>
      <c r="Y26" s="23">
        <f>SUM(Y20:Y23)</f>
        <v>0</v>
      </c>
    </row>
    <row r="27" spans="2:25" ht="7.5" customHeight="1" x14ac:dyDescent="0.25"/>
    <row r="28" spans="2:25" ht="2.25" customHeight="1" x14ac:dyDescent="0.25"/>
    <row r="29" spans="2:25" ht="10.5" customHeight="1" x14ac:dyDescent="0.25">
      <c r="E29" s="269" t="s">
        <v>46</v>
      </c>
      <c r="F29" s="269"/>
      <c r="G29" s="269"/>
      <c r="H29" s="269"/>
      <c r="I29" s="269"/>
      <c r="K29" s="143">
        <v>1506.6</v>
      </c>
      <c r="M29" s="143">
        <v>500</v>
      </c>
      <c r="N29" s="6"/>
      <c r="O29" s="143">
        <v>500</v>
      </c>
      <c r="P29" s="6"/>
      <c r="Q29" s="297">
        <f>SUM(Q26)</f>
        <v>7446.06</v>
      </c>
      <c r="R29" s="297"/>
      <c r="S29" s="295">
        <v>0</v>
      </c>
      <c r="T29" s="295"/>
      <c r="U29" s="144">
        <f>SUM(U26)</f>
        <v>7000</v>
      </c>
      <c r="V29" s="23"/>
      <c r="W29" s="144">
        <f>SUM(W26)</f>
        <v>0</v>
      </c>
      <c r="X29" s="23"/>
      <c r="Y29" s="144">
        <f>SUM(Y26)</f>
        <v>0</v>
      </c>
    </row>
    <row r="30" spans="2:25" ht="21.75" customHeight="1" x14ac:dyDescent="0.25"/>
    <row r="31" spans="2:25" ht="12.75" hidden="1" customHeight="1" x14ac:dyDescent="0.25"/>
    <row r="32" spans="2:25" ht="12" customHeight="1" x14ac:dyDescent="0.25">
      <c r="D32" s="269" t="s">
        <v>47</v>
      </c>
      <c r="E32" s="269"/>
      <c r="F32" s="269"/>
      <c r="G32" s="269"/>
      <c r="H32" s="269"/>
      <c r="I32" s="269"/>
    </row>
    <row r="33" spans="2:26" ht="12.75" hidden="1" customHeight="1" x14ac:dyDescent="0.25"/>
    <row r="34" spans="2:26" ht="12" customHeight="1" x14ac:dyDescent="0.25">
      <c r="E34" s="269" t="s">
        <v>21</v>
      </c>
      <c r="F34" s="269"/>
      <c r="G34" s="269"/>
      <c r="H34" s="269"/>
      <c r="I34" s="269"/>
    </row>
    <row r="35" spans="2:26" ht="12.75" hidden="1" customHeight="1" x14ac:dyDescent="0.25"/>
    <row r="36" spans="2:26" ht="12" customHeight="1" x14ac:dyDescent="0.25">
      <c r="B36" s="269" t="s">
        <v>458</v>
      </c>
      <c r="C36" s="269"/>
      <c r="D36" s="269"/>
      <c r="E36" s="269"/>
      <c r="F36" s="269"/>
      <c r="G36" s="269"/>
      <c r="H36" s="269"/>
      <c r="J36" s="285">
        <v>0</v>
      </c>
      <c r="K36" s="285"/>
      <c r="M36" s="5">
        <v>400000</v>
      </c>
      <c r="N36" s="285">
        <v>400000</v>
      </c>
      <c r="O36" s="285"/>
      <c r="Q36" s="285">
        <v>0</v>
      </c>
      <c r="R36" s="285"/>
      <c r="S36" s="285">
        <v>0</v>
      </c>
      <c r="T36" s="285"/>
      <c r="U36" s="8">
        <v>400000</v>
      </c>
      <c r="W36" s="41"/>
      <c r="X36" s="42"/>
      <c r="Y36" s="41"/>
      <c r="Z36" s="155" t="s">
        <v>401</v>
      </c>
    </row>
    <row r="37" spans="2:26" ht="12.6" customHeight="1" x14ac:dyDescent="0.25">
      <c r="D37" s="13"/>
    </row>
    <row r="38" spans="2:26" ht="2.25" customHeight="1" x14ac:dyDescent="0.25"/>
    <row r="39" spans="2:26" ht="10.5" customHeight="1" x14ac:dyDescent="0.25">
      <c r="E39" s="269" t="s">
        <v>21</v>
      </c>
      <c r="F39" s="269"/>
      <c r="G39" s="269"/>
      <c r="H39" s="269"/>
      <c r="I39" s="269"/>
      <c r="J39" s="294">
        <v>0</v>
      </c>
      <c r="K39" s="294"/>
      <c r="M39" s="6">
        <v>400000</v>
      </c>
      <c r="N39" s="294">
        <v>400000</v>
      </c>
      <c r="O39" s="294"/>
      <c r="Q39" s="295">
        <f>SUM(Q36)</f>
        <v>0</v>
      </c>
      <c r="R39" s="295"/>
      <c r="S39" s="295">
        <v>0</v>
      </c>
      <c r="T39" s="295"/>
      <c r="U39" s="23">
        <f>SUM(U36)</f>
        <v>400000</v>
      </c>
      <c r="V39" s="23"/>
      <c r="W39" s="23">
        <f>SUM(W36)</f>
        <v>0</v>
      </c>
      <c r="X39" s="23"/>
      <c r="Y39" s="23">
        <f>SUM(Y36)</f>
        <v>0</v>
      </c>
    </row>
    <row r="40" spans="2:26" ht="7.5" customHeight="1" x14ac:dyDescent="0.25"/>
    <row r="41" spans="2:26" ht="12.75" hidden="1" customHeight="1" x14ac:dyDescent="0.25"/>
    <row r="42" spans="2:26" ht="12" customHeight="1" x14ac:dyDescent="0.25">
      <c r="E42" s="269" t="s">
        <v>130</v>
      </c>
      <c r="F42" s="269"/>
      <c r="G42" s="269"/>
      <c r="H42" s="269"/>
      <c r="I42" s="269"/>
    </row>
    <row r="43" spans="2:26" ht="12.75" hidden="1" customHeight="1" x14ac:dyDescent="0.25"/>
    <row r="44" spans="2:26" ht="12" customHeight="1" x14ac:dyDescent="0.25">
      <c r="B44" s="269" t="s">
        <v>131</v>
      </c>
      <c r="C44" s="269"/>
      <c r="D44" s="269"/>
      <c r="E44" s="269"/>
      <c r="F44" s="269"/>
      <c r="G44" s="269"/>
      <c r="H44" s="269"/>
      <c r="J44" s="290">
        <v>0</v>
      </c>
      <c r="K44" s="290"/>
      <c r="M44" s="5">
        <v>0</v>
      </c>
      <c r="N44" s="285">
        <v>0</v>
      </c>
      <c r="O44" s="285"/>
      <c r="Q44" s="290">
        <v>0</v>
      </c>
      <c r="R44" s="290"/>
      <c r="S44" s="285">
        <v>0</v>
      </c>
      <c r="T44" s="285"/>
      <c r="U44" s="8">
        <v>5000</v>
      </c>
      <c r="W44" s="41"/>
      <c r="X44" s="42"/>
      <c r="Y44" s="41"/>
    </row>
    <row r="45" spans="2:26" ht="6" customHeight="1" x14ac:dyDescent="0.25"/>
    <row r="46" spans="2:26" ht="2.25" customHeight="1" x14ac:dyDescent="0.25"/>
    <row r="47" spans="2:26" ht="10.5" customHeight="1" x14ac:dyDescent="0.25">
      <c r="E47" s="269" t="s">
        <v>132</v>
      </c>
      <c r="F47" s="269"/>
      <c r="G47" s="269"/>
      <c r="H47" s="269"/>
      <c r="I47" s="269"/>
      <c r="J47" s="318">
        <v>0</v>
      </c>
      <c r="K47" s="318"/>
      <c r="M47" s="6">
        <v>400000</v>
      </c>
      <c r="N47" s="294">
        <v>400000</v>
      </c>
      <c r="O47" s="294"/>
      <c r="Q47" s="295">
        <f>SUM(Q44)</f>
        <v>0</v>
      </c>
      <c r="R47" s="295"/>
      <c r="S47" s="295">
        <v>0</v>
      </c>
      <c r="T47" s="295"/>
      <c r="U47" s="23">
        <f>SUM(U39:U44)</f>
        <v>405000</v>
      </c>
      <c r="V47" s="23"/>
      <c r="W47" s="23">
        <f>SUM(W39:W44)</f>
        <v>0</v>
      </c>
      <c r="X47" s="23"/>
      <c r="Y47" s="23">
        <f>SUM(Y39:Y44)</f>
        <v>0</v>
      </c>
    </row>
    <row r="48" spans="2:26" ht="7.5" customHeight="1" x14ac:dyDescent="0.25"/>
    <row r="49" spans="5:25" ht="2.25" customHeight="1" x14ac:dyDescent="0.25"/>
    <row r="50" spans="5:25" ht="10.5" customHeight="1" x14ac:dyDescent="0.25">
      <c r="E50" s="269" t="s">
        <v>139</v>
      </c>
      <c r="F50" s="269"/>
      <c r="G50" s="269"/>
      <c r="H50" s="269"/>
      <c r="I50" s="269"/>
      <c r="J50" s="270">
        <v>0</v>
      </c>
      <c r="K50" s="270"/>
      <c r="M50" s="161">
        <v>-399500</v>
      </c>
      <c r="O50" s="161">
        <v>-399500</v>
      </c>
      <c r="Q50" s="297">
        <f>SUM(Q47,Q39)</f>
        <v>0</v>
      </c>
      <c r="R50" s="297"/>
      <c r="S50" s="295">
        <v>0</v>
      </c>
      <c r="T50" s="295"/>
      <c r="U50" s="144">
        <f>SUM(U47)</f>
        <v>405000</v>
      </c>
      <c r="V50" s="23"/>
      <c r="W50" s="144">
        <f>SUM(W47)</f>
        <v>0</v>
      </c>
      <c r="X50" s="23"/>
      <c r="Y50" s="144">
        <f>SUM(Y47)</f>
        <v>0</v>
      </c>
    </row>
    <row r="51" spans="5:25" ht="21.75" customHeight="1" x14ac:dyDescent="0.25"/>
    <row r="52" spans="5:25" ht="9.6" customHeight="1" x14ac:dyDescent="0.25">
      <c r="M52" s="13" t="s">
        <v>359</v>
      </c>
      <c r="U52" s="28">
        <f>SUM(U29-U50)</f>
        <v>-398000</v>
      </c>
      <c r="W52" s="28">
        <f>SUM(W29-W50)</f>
        <v>0</v>
      </c>
      <c r="Y52" s="28">
        <f>SUM(Y29-Y50)</f>
        <v>0</v>
      </c>
    </row>
    <row r="53" spans="5:25" ht="21.75" customHeight="1" x14ac:dyDescent="0.25"/>
    <row r="54" spans="5:25" ht="13.2" x14ac:dyDescent="0.25">
      <c r="K54" s="13" t="s">
        <v>236</v>
      </c>
      <c r="L54" s="13"/>
      <c r="M54" s="13"/>
      <c r="N54" s="13"/>
      <c r="O54" s="28">
        <f>SUM(U29-U50)</f>
        <v>-398000</v>
      </c>
      <c r="P54" s="13"/>
      <c r="Q54" s="13"/>
      <c r="R54" s="13"/>
      <c r="S54" s="13" t="str">
        <f>'Gen Fund With Rev'!S799</f>
        <v xml:space="preserve">Fund Balance as of 12.31.2023 </v>
      </c>
      <c r="T54" s="13"/>
      <c r="U54" s="13"/>
      <c r="V54" s="13"/>
      <c r="W54" s="13" t="s">
        <v>549</v>
      </c>
      <c r="X54" s="13"/>
      <c r="Y54" s="31">
        <v>424622.1</v>
      </c>
    </row>
    <row r="55" spans="5:25" ht="12.75" customHeight="1" x14ac:dyDescent="0.25">
      <c r="K55" s="13" t="s">
        <v>237</v>
      </c>
      <c r="L55" s="13"/>
      <c r="M55" s="13"/>
      <c r="N55" s="13"/>
      <c r="O55" s="28">
        <f>SUM(W29-W50)</f>
        <v>0</v>
      </c>
      <c r="S55" s="13" t="str">
        <f>'Gen Fund With Rev'!S800</f>
        <v xml:space="preserve">Fund Balance as of 0xxxx </v>
      </c>
      <c r="T55" s="13"/>
      <c r="U55" s="13"/>
      <c r="V55" s="13"/>
      <c r="W55" s="13"/>
      <c r="X55" s="13"/>
      <c r="Y55" s="29" t="s">
        <v>233</v>
      </c>
    </row>
    <row r="56" spans="5:25" ht="30" customHeight="1" x14ac:dyDescent="0.25"/>
    <row r="58" spans="5:25" ht="12.75" customHeight="1" x14ac:dyDescent="0.25">
      <c r="E58" s="10" t="s">
        <v>375</v>
      </c>
    </row>
    <row r="59" spans="5:25" ht="12.75" customHeight="1" x14ac:dyDescent="0.25">
      <c r="E59" s="42"/>
      <c r="F59" s="42"/>
      <c r="G59" s="42"/>
      <c r="H59" s="42"/>
      <c r="I59" s="42"/>
      <c r="J59" s="42"/>
      <c r="K59" s="42"/>
      <c r="L59" s="42"/>
      <c r="M59" s="42"/>
      <c r="N59" s="42"/>
      <c r="O59" s="42"/>
      <c r="P59" s="42"/>
      <c r="Q59" s="42"/>
      <c r="R59" s="42"/>
      <c r="S59" s="42"/>
      <c r="T59" s="42"/>
      <c r="U59" s="42"/>
      <c r="V59" s="42"/>
      <c r="W59" s="42"/>
      <c r="X59" s="42"/>
      <c r="Y59" s="42"/>
    </row>
    <row r="60" spans="5:25" ht="12.75" customHeight="1" x14ac:dyDescent="0.25">
      <c r="E60" s="42"/>
      <c r="F60" s="42"/>
      <c r="G60" s="42"/>
      <c r="H60" s="42"/>
      <c r="I60" s="42"/>
      <c r="J60" s="42"/>
      <c r="K60" s="42"/>
      <c r="L60" s="42"/>
      <c r="M60" s="42"/>
      <c r="N60" s="42"/>
      <c r="O60" s="42"/>
      <c r="P60" s="42"/>
      <c r="Q60" s="42"/>
      <c r="R60" s="42"/>
      <c r="S60" s="42"/>
      <c r="T60" s="42"/>
      <c r="U60" s="42"/>
      <c r="V60" s="42"/>
      <c r="W60" s="42"/>
      <c r="X60" s="42"/>
      <c r="Y60" s="42"/>
    </row>
    <row r="61" spans="5:25" ht="12.75" customHeight="1" x14ac:dyDescent="0.25">
      <c r="E61" s="42"/>
      <c r="F61" s="42"/>
      <c r="G61" s="42"/>
      <c r="H61" s="42"/>
      <c r="I61" s="42"/>
      <c r="J61" s="42"/>
      <c r="K61" s="42"/>
      <c r="L61" s="42"/>
      <c r="M61" s="42"/>
      <c r="N61" s="42"/>
      <c r="O61" s="42"/>
      <c r="P61" s="42"/>
      <c r="Q61" s="42"/>
      <c r="R61" s="42"/>
      <c r="S61" s="42"/>
      <c r="T61" s="42"/>
      <c r="U61" s="42"/>
      <c r="V61" s="42"/>
      <c r="W61" s="42"/>
      <c r="X61" s="42"/>
      <c r="Y61" s="42"/>
    </row>
    <row r="62" spans="5:25" ht="12.75" customHeight="1" x14ac:dyDescent="0.25">
      <c r="E62" s="42"/>
      <c r="F62" s="42"/>
      <c r="G62" s="42"/>
      <c r="H62" s="42"/>
      <c r="I62" s="42"/>
      <c r="J62" s="42"/>
      <c r="K62" s="42"/>
      <c r="L62" s="42"/>
      <c r="M62" s="42"/>
      <c r="N62" s="42"/>
      <c r="O62" s="42"/>
      <c r="P62" s="42"/>
      <c r="Q62" s="42"/>
      <c r="R62" s="42"/>
      <c r="S62" s="42"/>
      <c r="T62" s="42"/>
      <c r="U62" s="42"/>
      <c r="V62" s="42"/>
      <c r="W62" s="42"/>
      <c r="X62" s="42"/>
      <c r="Y62" s="42"/>
    </row>
    <row r="63" spans="5:25" ht="12.75" customHeight="1" x14ac:dyDescent="0.25">
      <c r="E63" s="42"/>
      <c r="F63" s="42"/>
      <c r="G63" s="42"/>
      <c r="H63" s="42"/>
      <c r="I63" s="42"/>
      <c r="J63" s="42"/>
      <c r="K63" s="42"/>
      <c r="L63" s="42"/>
      <c r="M63" s="42"/>
      <c r="N63" s="42"/>
      <c r="O63" s="42"/>
      <c r="P63" s="42"/>
      <c r="Q63" s="42"/>
      <c r="R63" s="42"/>
      <c r="S63" s="42"/>
      <c r="T63" s="42"/>
      <c r="U63" s="42"/>
      <c r="V63" s="42"/>
      <c r="W63" s="42"/>
      <c r="X63" s="42"/>
      <c r="Y63" s="42"/>
    </row>
    <row r="64" spans="5:25" ht="12.75" customHeight="1" x14ac:dyDescent="0.25">
      <c r="E64" s="42"/>
      <c r="F64" s="42"/>
      <c r="G64" s="42"/>
      <c r="H64" s="42"/>
      <c r="I64" s="42"/>
      <c r="J64" s="42"/>
      <c r="K64" s="42"/>
      <c r="L64" s="42"/>
      <c r="M64" s="42"/>
      <c r="N64" s="42"/>
      <c r="O64" s="42"/>
      <c r="P64" s="42"/>
      <c r="Q64" s="42"/>
      <c r="R64" s="42"/>
      <c r="S64" s="42"/>
      <c r="T64" s="42"/>
      <c r="U64" s="42"/>
      <c r="V64" s="42"/>
      <c r="W64" s="42"/>
      <c r="X64" s="42"/>
      <c r="Y64" s="42"/>
    </row>
    <row r="65" spans="5:25" ht="12.75" customHeight="1" x14ac:dyDescent="0.25">
      <c r="E65" s="42"/>
      <c r="F65" s="42"/>
      <c r="G65" s="42"/>
      <c r="H65" s="42"/>
      <c r="I65" s="42"/>
      <c r="J65" s="42"/>
      <c r="K65" s="42"/>
      <c r="L65" s="42"/>
      <c r="M65" s="42"/>
      <c r="N65" s="42"/>
      <c r="O65" s="42"/>
      <c r="P65" s="42"/>
      <c r="Q65" s="42"/>
      <c r="R65" s="42"/>
      <c r="S65" s="42"/>
      <c r="T65" s="42"/>
      <c r="U65" s="42"/>
      <c r="V65" s="42"/>
      <c r="W65" s="42"/>
      <c r="X65" s="42"/>
      <c r="Y65" s="42"/>
    </row>
    <row r="66" spans="5:25" ht="12.75" customHeight="1" x14ac:dyDescent="0.25">
      <c r="E66" s="42"/>
      <c r="F66" s="42"/>
      <c r="G66" s="42"/>
      <c r="H66" s="42"/>
      <c r="I66" s="42"/>
      <c r="J66" s="42"/>
      <c r="K66" s="42"/>
      <c r="L66" s="42"/>
      <c r="M66" s="42"/>
      <c r="N66" s="42"/>
      <c r="O66" s="42"/>
      <c r="P66" s="42"/>
      <c r="Q66" s="42"/>
      <c r="R66" s="42"/>
      <c r="S66" s="42"/>
      <c r="T66" s="42"/>
      <c r="U66" s="42"/>
      <c r="V66" s="42"/>
      <c r="W66" s="42"/>
      <c r="X66" s="42"/>
      <c r="Y66" s="42"/>
    </row>
    <row r="67" spans="5:25" ht="12.75" customHeight="1" x14ac:dyDescent="0.25">
      <c r="E67" s="42"/>
      <c r="F67" s="42"/>
      <c r="G67" s="42"/>
      <c r="H67" s="42"/>
      <c r="I67" s="42"/>
      <c r="J67" s="42"/>
      <c r="K67" s="42"/>
      <c r="L67" s="42"/>
      <c r="M67" s="42"/>
      <c r="N67" s="42"/>
      <c r="O67" s="42"/>
      <c r="P67" s="42"/>
      <c r="Q67" s="42"/>
      <c r="R67" s="42"/>
      <c r="S67" s="42"/>
      <c r="T67" s="42"/>
      <c r="U67" s="42"/>
      <c r="V67" s="42"/>
      <c r="W67" s="42"/>
      <c r="X67" s="42"/>
      <c r="Y67" s="42"/>
    </row>
    <row r="68" spans="5:25" ht="12.75" customHeight="1" x14ac:dyDescent="0.25">
      <c r="E68" s="42"/>
      <c r="F68" s="42"/>
      <c r="G68" s="42"/>
      <c r="H68" s="42"/>
      <c r="I68" s="42"/>
      <c r="J68" s="42"/>
      <c r="K68" s="42"/>
      <c r="L68" s="42"/>
      <c r="M68" s="42"/>
      <c r="N68" s="42"/>
      <c r="O68" s="42"/>
      <c r="P68" s="42"/>
      <c r="Q68" s="42"/>
      <c r="R68" s="42"/>
      <c r="S68" s="42"/>
      <c r="T68" s="42"/>
      <c r="U68" s="42"/>
      <c r="V68" s="42"/>
      <c r="W68" s="42"/>
      <c r="X68" s="42"/>
      <c r="Y68" s="42"/>
    </row>
    <row r="69" spans="5:25" ht="12.75" customHeight="1" x14ac:dyDescent="0.25">
      <c r="E69" s="42"/>
      <c r="F69" s="42"/>
      <c r="G69" s="42"/>
      <c r="H69" s="42"/>
      <c r="I69" s="42"/>
      <c r="J69" s="42"/>
      <c r="K69" s="42"/>
      <c r="L69" s="42"/>
      <c r="M69" s="42"/>
      <c r="N69" s="42"/>
      <c r="O69" s="42"/>
      <c r="P69" s="42"/>
      <c r="Q69" s="42"/>
      <c r="R69" s="42"/>
      <c r="S69" s="42"/>
      <c r="T69" s="42"/>
      <c r="U69" s="42"/>
      <c r="V69" s="42"/>
      <c r="W69" s="42"/>
      <c r="X69" s="42"/>
      <c r="Y69" s="42"/>
    </row>
    <row r="70" spans="5:25" ht="12.75" customHeight="1" x14ac:dyDescent="0.25">
      <c r="E70" s="42"/>
      <c r="F70" s="42"/>
      <c r="G70" s="42"/>
      <c r="H70" s="42"/>
      <c r="I70" s="42"/>
      <c r="J70" s="42"/>
      <c r="K70" s="42"/>
      <c r="L70" s="42"/>
      <c r="M70" s="42"/>
      <c r="N70" s="42"/>
      <c r="O70" s="42"/>
      <c r="P70" s="42"/>
      <c r="Q70" s="42"/>
      <c r="R70" s="42"/>
      <c r="S70" s="42"/>
      <c r="T70" s="42"/>
      <c r="U70" s="42"/>
      <c r="V70" s="42"/>
      <c r="W70" s="42"/>
      <c r="X70" s="42"/>
      <c r="Y70" s="42"/>
    </row>
    <row r="71" spans="5:25" ht="12.75" customHeight="1" x14ac:dyDescent="0.25">
      <c r="E71" s="42"/>
      <c r="F71" s="42"/>
      <c r="G71" s="42"/>
      <c r="H71" s="42"/>
      <c r="I71" s="42"/>
      <c r="J71" s="42"/>
      <c r="K71" s="42"/>
      <c r="L71" s="42"/>
      <c r="M71" s="42"/>
      <c r="N71" s="42"/>
      <c r="O71" s="42"/>
      <c r="P71" s="42"/>
      <c r="Q71" s="42"/>
      <c r="R71" s="42"/>
      <c r="S71" s="42"/>
      <c r="T71" s="42"/>
      <c r="U71" s="42"/>
      <c r="V71" s="42"/>
      <c r="W71" s="42"/>
      <c r="X71" s="42"/>
      <c r="Y71" s="42"/>
    </row>
    <row r="72" spans="5:25" ht="12.75" customHeight="1" x14ac:dyDescent="0.25">
      <c r="E72" s="42"/>
      <c r="F72" s="42"/>
      <c r="G72" s="42"/>
      <c r="H72" s="42"/>
      <c r="I72" s="42"/>
      <c r="J72" s="42"/>
      <c r="K72" s="42"/>
      <c r="L72" s="42"/>
      <c r="M72" s="42"/>
      <c r="N72" s="42"/>
      <c r="O72" s="42"/>
      <c r="P72" s="42"/>
      <c r="Q72" s="42"/>
      <c r="R72" s="42"/>
      <c r="S72" s="42"/>
      <c r="T72" s="42"/>
      <c r="U72" s="42"/>
      <c r="V72" s="42"/>
      <c r="W72" s="42"/>
      <c r="X72" s="42"/>
      <c r="Y72" s="42"/>
    </row>
    <row r="73" spans="5:25" ht="12.75" customHeight="1" x14ac:dyDescent="0.25">
      <c r="E73" s="42"/>
      <c r="F73" s="42"/>
      <c r="G73" s="42"/>
      <c r="H73" s="42"/>
      <c r="I73" s="42"/>
      <c r="J73" s="42"/>
      <c r="K73" s="42"/>
      <c r="L73" s="42"/>
      <c r="M73" s="42"/>
      <c r="N73" s="42"/>
      <c r="O73" s="42"/>
      <c r="P73" s="42"/>
      <c r="Q73" s="42"/>
      <c r="R73" s="42"/>
      <c r="S73" s="42"/>
      <c r="T73" s="42"/>
      <c r="U73" s="42"/>
      <c r="V73" s="42"/>
      <c r="W73" s="42"/>
      <c r="X73" s="42"/>
      <c r="Y73" s="42"/>
    </row>
    <row r="74" spans="5:25" ht="12.75" customHeight="1" x14ac:dyDescent="0.25">
      <c r="E74" s="42"/>
      <c r="F74" s="42"/>
      <c r="G74" s="42"/>
      <c r="H74" s="42"/>
      <c r="I74" s="42"/>
      <c r="J74" s="42"/>
      <c r="K74" s="42"/>
      <c r="L74" s="42"/>
      <c r="M74" s="42"/>
      <c r="N74" s="42"/>
      <c r="O74" s="42"/>
      <c r="P74" s="42"/>
      <c r="Q74" s="42"/>
      <c r="R74" s="42"/>
      <c r="S74" s="42"/>
      <c r="T74" s="42"/>
      <c r="U74" s="42"/>
      <c r="V74" s="42"/>
      <c r="W74" s="42"/>
      <c r="X74" s="42"/>
      <c r="Y74" s="42"/>
    </row>
    <row r="75" spans="5:25" ht="12.75" customHeight="1" x14ac:dyDescent="0.25">
      <c r="E75" s="42"/>
      <c r="F75" s="42"/>
      <c r="G75" s="42"/>
      <c r="H75" s="42"/>
      <c r="I75" s="42"/>
      <c r="J75" s="42"/>
      <c r="K75" s="42"/>
      <c r="L75" s="42"/>
      <c r="M75" s="42"/>
      <c r="N75" s="42"/>
      <c r="O75" s="42"/>
      <c r="P75" s="42"/>
      <c r="Q75" s="42"/>
      <c r="R75" s="42"/>
      <c r="S75" s="42"/>
      <c r="T75" s="42"/>
      <c r="U75" s="42"/>
      <c r="V75" s="42"/>
      <c r="W75" s="42"/>
      <c r="X75" s="42"/>
      <c r="Y75" s="42"/>
    </row>
    <row r="76" spans="5:25" ht="12.75" customHeight="1" x14ac:dyDescent="0.25">
      <c r="E76" s="42"/>
      <c r="F76" s="42"/>
      <c r="G76" s="42"/>
      <c r="H76" s="42"/>
      <c r="I76" s="42"/>
      <c r="J76" s="42"/>
      <c r="K76" s="42"/>
      <c r="L76" s="42"/>
      <c r="M76" s="42"/>
      <c r="N76" s="42"/>
      <c r="O76" s="42"/>
      <c r="P76" s="42"/>
      <c r="Q76" s="42"/>
      <c r="R76" s="42"/>
      <c r="S76" s="42"/>
      <c r="T76" s="42"/>
      <c r="U76" s="42"/>
      <c r="V76" s="42"/>
      <c r="W76" s="42"/>
      <c r="X76" s="42"/>
      <c r="Y76" s="42"/>
    </row>
    <row r="77" spans="5:25" ht="12.75" customHeight="1" x14ac:dyDescent="0.25">
      <c r="E77" s="42"/>
      <c r="F77" s="42"/>
      <c r="G77" s="42"/>
      <c r="H77" s="42"/>
      <c r="I77" s="42"/>
      <c r="J77" s="42"/>
      <c r="K77" s="42"/>
      <c r="L77" s="42"/>
      <c r="M77" s="42"/>
      <c r="N77" s="42"/>
      <c r="O77" s="42"/>
      <c r="P77" s="42"/>
      <c r="Q77" s="42"/>
      <c r="R77" s="42"/>
      <c r="S77" s="42"/>
      <c r="T77" s="42"/>
      <c r="U77" s="42"/>
      <c r="V77" s="42"/>
      <c r="W77" s="42"/>
      <c r="X77" s="42"/>
      <c r="Y77" s="42"/>
    </row>
    <row r="78" spans="5:25" ht="12.75" customHeight="1" x14ac:dyDescent="0.25">
      <c r="E78" s="42"/>
      <c r="F78" s="42"/>
      <c r="G78" s="42"/>
      <c r="H78" s="42"/>
      <c r="I78" s="42"/>
      <c r="J78" s="42"/>
      <c r="K78" s="42"/>
      <c r="L78" s="42"/>
      <c r="M78" s="42"/>
      <c r="N78" s="42"/>
      <c r="O78" s="42"/>
      <c r="P78" s="42"/>
      <c r="Q78" s="42"/>
      <c r="R78" s="42"/>
      <c r="S78" s="42"/>
      <c r="T78" s="42"/>
      <c r="U78" s="42"/>
      <c r="V78" s="42"/>
      <c r="W78" s="42"/>
      <c r="X78" s="42"/>
      <c r="Y78" s="42"/>
    </row>
    <row r="79" spans="5:25" ht="12.75" customHeight="1" x14ac:dyDescent="0.25">
      <c r="E79" s="42"/>
      <c r="F79" s="42"/>
      <c r="G79" s="42"/>
      <c r="H79" s="42"/>
      <c r="I79" s="42"/>
      <c r="J79" s="42"/>
      <c r="K79" s="42"/>
      <c r="L79" s="42"/>
      <c r="M79" s="42"/>
      <c r="N79" s="42"/>
      <c r="O79" s="42"/>
      <c r="P79" s="42"/>
      <c r="Q79" s="42"/>
      <c r="R79" s="42"/>
      <c r="S79" s="42"/>
      <c r="T79" s="42"/>
      <c r="U79" s="42"/>
      <c r="V79" s="42"/>
      <c r="W79" s="42"/>
      <c r="X79" s="42"/>
      <c r="Y79" s="42"/>
    </row>
    <row r="80" spans="5:25" ht="12.75" customHeight="1" x14ac:dyDescent="0.25">
      <c r="E80" s="42"/>
      <c r="F80" s="42"/>
      <c r="G80" s="42"/>
      <c r="H80" s="42"/>
      <c r="I80" s="42"/>
      <c r="J80" s="42"/>
      <c r="K80" s="42"/>
      <c r="L80" s="42"/>
      <c r="M80" s="42"/>
      <c r="N80" s="42"/>
      <c r="O80" s="42"/>
      <c r="P80" s="42"/>
      <c r="Q80" s="42"/>
      <c r="R80" s="42"/>
      <c r="S80" s="42"/>
      <c r="T80" s="42"/>
      <c r="U80" s="42"/>
      <c r="V80" s="42"/>
      <c r="W80" s="42"/>
      <c r="X80" s="42"/>
      <c r="Y80" s="42"/>
    </row>
    <row r="81" spans="5:25" ht="12.75" customHeight="1" x14ac:dyDescent="0.25">
      <c r="E81" s="42"/>
      <c r="F81" s="42"/>
      <c r="G81" s="42"/>
      <c r="H81" s="42"/>
      <c r="I81" s="42"/>
      <c r="J81" s="42"/>
      <c r="K81" s="42"/>
      <c r="L81" s="42"/>
      <c r="M81" s="42"/>
      <c r="N81" s="42"/>
      <c r="O81" s="42"/>
      <c r="P81" s="42"/>
      <c r="Q81" s="42"/>
      <c r="R81" s="42"/>
      <c r="S81" s="42"/>
      <c r="T81" s="42"/>
      <c r="U81" s="42"/>
      <c r="V81" s="42"/>
      <c r="W81" s="42"/>
      <c r="X81" s="42"/>
      <c r="Y81" s="42"/>
    </row>
    <row r="82" spans="5:25" ht="12.75" customHeight="1" x14ac:dyDescent="0.25">
      <c r="E82" s="42"/>
      <c r="F82" s="42"/>
      <c r="G82" s="42"/>
      <c r="H82" s="42"/>
      <c r="I82" s="42"/>
      <c r="J82" s="42"/>
      <c r="K82" s="42"/>
      <c r="L82" s="42"/>
      <c r="M82" s="42"/>
      <c r="N82" s="42"/>
      <c r="O82" s="42"/>
      <c r="P82" s="42"/>
      <c r="Q82" s="42"/>
      <c r="R82" s="42"/>
      <c r="S82" s="42"/>
      <c r="T82" s="42"/>
      <c r="U82" s="42"/>
      <c r="V82" s="42"/>
      <c r="W82" s="42"/>
      <c r="X82" s="42"/>
      <c r="Y82" s="42"/>
    </row>
    <row r="83" spans="5:25" ht="12.75" customHeight="1" x14ac:dyDescent="0.25">
      <c r="E83" s="42"/>
      <c r="F83" s="42"/>
      <c r="G83" s="42"/>
      <c r="H83" s="42"/>
      <c r="I83" s="42"/>
      <c r="J83" s="42"/>
      <c r="K83" s="42"/>
      <c r="L83" s="42"/>
      <c r="M83" s="42"/>
      <c r="N83" s="42"/>
      <c r="O83" s="42"/>
      <c r="P83" s="42"/>
      <c r="Q83" s="42"/>
      <c r="R83" s="42"/>
      <c r="S83" s="42"/>
      <c r="T83" s="42"/>
      <c r="U83" s="42"/>
      <c r="V83" s="42"/>
      <c r="W83" s="42"/>
      <c r="X83" s="42"/>
      <c r="Y83" s="42"/>
    </row>
    <row r="84" spans="5:25" ht="12.75" customHeight="1" x14ac:dyDescent="0.25">
      <c r="E84" s="42"/>
      <c r="F84" s="42"/>
      <c r="G84" s="42"/>
      <c r="H84" s="42"/>
      <c r="I84" s="42"/>
      <c r="J84" s="42"/>
      <c r="K84" s="42"/>
      <c r="L84" s="42"/>
      <c r="M84" s="42"/>
      <c r="N84" s="42"/>
      <c r="O84" s="42"/>
      <c r="P84" s="42"/>
      <c r="Q84" s="42"/>
      <c r="R84" s="42"/>
      <c r="S84" s="42"/>
      <c r="T84" s="42"/>
      <c r="U84" s="42"/>
      <c r="V84" s="42"/>
      <c r="W84" s="42"/>
      <c r="X84" s="42"/>
      <c r="Y84" s="42"/>
    </row>
    <row r="85" spans="5:25" ht="12.75" customHeight="1" x14ac:dyDescent="0.25">
      <c r="E85" s="42"/>
      <c r="F85" s="42"/>
      <c r="G85" s="42"/>
      <c r="H85" s="42"/>
      <c r="I85" s="42"/>
      <c r="J85" s="42"/>
      <c r="K85" s="42"/>
      <c r="L85" s="42"/>
      <c r="M85" s="42"/>
      <c r="N85" s="42"/>
      <c r="O85" s="42"/>
      <c r="P85" s="42"/>
      <c r="Q85" s="42"/>
      <c r="R85" s="42"/>
      <c r="S85" s="42"/>
      <c r="T85" s="42"/>
      <c r="U85" s="42"/>
      <c r="V85" s="42"/>
      <c r="W85" s="42"/>
      <c r="X85" s="42"/>
      <c r="Y85" s="42"/>
    </row>
    <row r="86" spans="5:25" ht="12.75" customHeight="1" x14ac:dyDescent="0.25">
      <c r="E86" s="42"/>
      <c r="F86" s="42"/>
      <c r="G86" s="42"/>
      <c r="H86" s="42"/>
      <c r="I86" s="42"/>
      <c r="J86" s="42"/>
      <c r="K86" s="42"/>
      <c r="L86" s="42"/>
      <c r="M86" s="42"/>
      <c r="N86" s="42"/>
      <c r="O86" s="42"/>
      <c r="P86" s="42"/>
      <c r="Q86" s="42"/>
      <c r="R86" s="42"/>
      <c r="S86" s="42"/>
      <c r="T86" s="42"/>
      <c r="U86" s="42"/>
      <c r="V86" s="42"/>
      <c r="W86" s="42"/>
      <c r="X86" s="42"/>
      <c r="Y86" s="42"/>
    </row>
    <row r="87" spans="5:25" ht="12.75" customHeight="1" x14ac:dyDescent="0.25">
      <c r="E87" s="42"/>
      <c r="F87" s="42"/>
      <c r="G87" s="42"/>
      <c r="H87" s="42"/>
      <c r="I87" s="42"/>
      <c r="J87" s="42"/>
      <c r="K87" s="42"/>
      <c r="L87" s="42"/>
      <c r="M87" s="42"/>
      <c r="N87" s="42"/>
      <c r="O87" s="42"/>
      <c r="P87" s="42"/>
      <c r="Q87" s="42"/>
      <c r="R87" s="42"/>
      <c r="S87" s="42"/>
      <c r="T87" s="42"/>
      <c r="U87" s="42"/>
      <c r="V87" s="42"/>
      <c r="W87" s="42"/>
      <c r="X87" s="42"/>
      <c r="Y87" s="42"/>
    </row>
    <row r="88" spans="5:25" ht="12.75" customHeight="1" x14ac:dyDescent="0.25">
      <c r="E88" s="42"/>
      <c r="F88" s="42"/>
      <c r="G88" s="42"/>
      <c r="H88" s="42"/>
      <c r="I88" s="42"/>
      <c r="J88" s="42"/>
      <c r="K88" s="42"/>
      <c r="L88" s="42"/>
      <c r="M88" s="42"/>
      <c r="N88" s="42"/>
      <c r="O88" s="42"/>
      <c r="P88" s="42"/>
      <c r="Q88" s="42"/>
      <c r="R88" s="42"/>
      <c r="S88" s="42"/>
      <c r="T88" s="42"/>
      <c r="U88" s="42"/>
      <c r="V88" s="42"/>
      <c r="W88" s="42"/>
      <c r="X88" s="42"/>
      <c r="Y88" s="42"/>
    </row>
    <row r="89" spans="5:25" ht="12.75" customHeight="1" x14ac:dyDescent="0.25">
      <c r="E89" s="42"/>
      <c r="F89" s="42"/>
      <c r="G89" s="42"/>
      <c r="H89" s="42"/>
      <c r="I89" s="42"/>
      <c r="J89" s="42"/>
      <c r="K89" s="42"/>
      <c r="L89" s="42"/>
      <c r="M89" s="42"/>
      <c r="N89" s="42"/>
      <c r="O89" s="42"/>
      <c r="P89" s="42"/>
      <c r="Q89" s="42"/>
      <c r="R89" s="42"/>
      <c r="S89" s="42"/>
      <c r="T89" s="42"/>
      <c r="U89" s="42"/>
      <c r="V89" s="42"/>
      <c r="W89" s="42"/>
      <c r="X89" s="42"/>
      <c r="Y89" s="42"/>
    </row>
    <row r="90" spans="5:25" ht="12.75" customHeight="1" x14ac:dyDescent="0.25">
      <c r="E90" s="42"/>
      <c r="F90" s="42"/>
      <c r="G90" s="42"/>
      <c r="H90" s="42"/>
      <c r="I90" s="42"/>
      <c r="J90" s="42"/>
      <c r="K90" s="42"/>
      <c r="L90" s="42"/>
      <c r="M90" s="42"/>
      <c r="N90" s="42"/>
      <c r="O90" s="42"/>
      <c r="P90" s="42"/>
      <c r="Q90" s="42"/>
      <c r="R90" s="42"/>
      <c r="S90" s="42"/>
      <c r="T90" s="42"/>
      <c r="U90" s="42"/>
      <c r="V90" s="42"/>
      <c r="W90" s="42"/>
      <c r="X90" s="42"/>
      <c r="Y90" s="42"/>
    </row>
    <row r="91" spans="5:25" ht="12.75" customHeight="1" x14ac:dyDescent="0.25">
      <c r="E91" s="42"/>
      <c r="F91" s="42"/>
      <c r="G91" s="42"/>
      <c r="H91" s="42"/>
      <c r="I91" s="42"/>
      <c r="J91" s="42"/>
      <c r="K91" s="42"/>
      <c r="L91" s="42"/>
      <c r="M91" s="42"/>
      <c r="N91" s="42"/>
      <c r="O91" s="42"/>
      <c r="P91" s="42"/>
      <c r="Q91" s="42"/>
      <c r="R91" s="42"/>
      <c r="S91" s="42"/>
      <c r="T91" s="42"/>
      <c r="U91" s="42"/>
      <c r="V91" s="42"/>
      <c r="W91" s="42"/>
      <c r="X91" s="42"/>
      <c r="Y91" s="42"/>
    </row>
    <row r="92" spans="5:25" ht="12.75" customHeight="1" x14ac:dyDescent="0.25">
      <c r="E92" s="42"/>
      <c r="F92" s="42"/>
      <c r="G92" s="42"/>
      <c r="H92" s="42"/>
      <c r="I92" s="42"/>
      <c r="J92" s="42"/>
      <c r="K92" s="42"/>
      <c r="L92" s="42"/>
      <c r="M92" s="42"/>
      <c r="N92" s="42"/>
      <c r="O92" s="42"/>
      <c r="P92" s="42"/>
      <c r="Q92" s="42"/>
      <c r="R92" s="42"/>
      <c r="S92" s="42"/>
      <c r="T92" s="42"/>
      <c r="U92" s="42"/>
      <c r="V92" s="42"/>
      <c r="W92" s="42"/>
      <c r="X92" s="42"/>
      <c r="Y92" s="42"/>
    </row>
    <row r="93" spans="5:25" ht="12.75" customHeight="1" x14ac:dyDescent="0.25">
      <c r="E93" s="42"/>
      <c r="F93" s="42"/>
      <c r="G93" s="42"/>
      <c r="H93" s="42"/>
      <c r="I93" s="42"/>
      <c r="J93" s="42"/>
      <c r="K93" s="42"/>
      <c r="L93" s="42"/>
      <c r="M93" s="42"/>
      <c r="N93" s="42"/>
      <c r="O93" s="42"/>
      <c r="P93" s="42"/>
      <c r="Q93" s="42"/>
      <c r="R93" s="42"/>
      <c r="S93" s="42"/>
      <c r="T93" s="42"/>
      <c r="U93" s="42"/>
      <c r="V93" s="42"/>
      <c r="W93" s="42"/>
      <c r="X93" s="42"/>
      <c r="Y93" s="42"/>
    </row>
  </sheetData>
  <sheetProtection algorithmName="SHA-512" hashValue="QGbeaPeDplvgPEBoA6dvaCrZb5dar8rm3GwYFcw304FcZMl2+HShLjKkXoRIMRtlTwGE4lBhUhJpkLm1eJ1vnw==" saltValue="digMhhHzUF6sA20lDZDL0w==" spinCount="100000" sheet="1"/>
  <mergeCells count="61">
    <mergeCell ref="E50:I50"/>
    <mergeCell ref="J50:K50"/>
    <mergeCell ref="Q50:R50"/>
    <mergeCell ref="S50:T50"/>
    <mergeCell ref="Q17:R17"/>
    <mergeCell ref="E47:I47"/>
    <mergeCell ref="J47:K47"/>
    <mergeCell ref="N47:O47"/>
    <mergeCell ref="Q47:R47"/>
    <mergeCell ref="E42:I42"/>
    <mergeCell ref="B44:H44"/>
    <mergeCell ref="J44:K44"/>
    <mergeCell ref="N44:O44"/>
    <mergeCell ref="S47:T47"/>
    <mergeCell ref="S44:T44"/>
    <mergeCell ref="S36:T36"/>
    <mergeCell ref="E39:I39"/>
    <mergeCell ref="J39:K39"/>
    <mergeCell ref="E29:I29"/>
    <mergeCell ref="Q29:R29"/>
    <mergeCell ref="S29:T29"/>
    <mergeCell ref="Q44:R44"/>
    <mergeCell ref="N39:O39"/>
    <mergeCell ref="Q39:R39"/>
    <mergeCell ref="S39:T39"/>
    <mergeCell ref="D32:I32"/>
    <mergeCell ref="E34:I34"/>
    <mergeCell ref="B36:H36"/>
    <mergeCell ref="J36:K36"/>
    <mergeCell ref="N36:O36"/>
    <mergeCell ref="Q36:R36"/>
    <mergeCell ref="E26:I26"/>
    <mergeCell ref="J26:K26"/>
    <mergeCell ref="N26:O26"/>
    <mergeCell ref="Q26:R26"/>
    <mergeCell ref="S26:T26"/>
    <mergeCell ref="N20:O20"/>
    <mergeCell ref="B17:I17"/>
    <mergeCell ref="Q20:R20"/>
    <mergeCell ref="S20:T20"/>
    <mergeCell ref="B23:H23"/>
    <mergeCell ref="J23:K23"/>
    <mergeCell ref="N23:O23"/>
    <mergeCell ref="Q23:R23"/>
    <mergeCell ref="S23:T23"/>
    <mergeCell ref="C11:I11"/>
    <mergeCell ref="D13:I13"/>
    <mergeCell ref="E15:I15"/>
    <mergeCell ref="B20:H20"/>
    <mergeCell ref="J20:K20"/>
    <mergeCell ref="M6:T6"/>
    <mergeCell ref="W6:X6"/>
    <mergeCell ref="B8:G8"/>
    <mergeCell ref="K1:Q1"/>
    <mergeCell ref="G2:S2"/>
    <mergeCell ref="X2:Y2"/>
    <mergeCell ref="X3:Y3"/>
    <mergeCell ref="B4:N4"/>
    <mergeCell ref="X4:Y4"/>
    <mergeCell ref="G6:I6"/>
    <mergeCell ref="G7:I7"/>
  </mergeCells>
  <hyperlinks>
    <hyperlink ref="H8" location="' Note Sheet 2024'!B119" tooltip="Click to Learn More - Alt Left Arrow to Return" display="Note 49" xr:uid="{00000000-0004-0000-0300-000000000000}"/>
    <hyperlink ref="Z36" location="' Note Sheet 2024'!B48" tooltip="Clcik to Learn More - Alt LEft Arrow to Return" display="Note 23" xr:uid="{00000000-0004-0000-0300-000001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B1:Z303"/>
  <sheetViews>
    <sheetView showGridLines="0" showOutlineSymbols="0" zoomScaleNormal="100" workbookViewId="0">
      <pane ySplit="8" topLeftCell="A9" activePane="bottomLeft" state="frozen"/>
      <selection pane="bottomLeft" activeCell="AM295" sqref="AM295"/>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4.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6"/>
      <c r="G6" s="314">
        <f>'Gen Fund With Rev'!G6:J6</f>
        <v>291506190</v>
      </c>
      <c r="H6" s="314"/>
      <c r="I6" s="314"/>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20">
        <v>1.5</v>
      </c>
      <c r="H7" s="320"/>
      <c r="I7" s="320"/>
      <c r="K7" s="3" t="s">
        <v>8</v>
      </c>
      <c r="M7" s="3" t="s">
        <v>9</v>
      </c>
      <c r="O7" s="3" t="s">
        <v>10</v>
      </c>
      <c r="Q7" s="3" t="s">
        <v>11</v>
      </c>
      <c r="S7" s="3" t="s">
        <v>12</v>
      </c>
    </row>
    <row r="8" spans="2:25" ht="13.2" x14ac:dyDescent="0.25">
      <c r="B8" s="278" t="str">
        <f>'Gen Fund With Rev'!B8:G8</f>
        <v>Month: 1/02/2024</v>
      </c>
      <c r="C8" s="278"/>
      <c r="D8" s="278"/>
      <c r="E8" s="278"/>
      <c r="F8" s="278"/>
      <c r="G8" s="278"/>
      <c r="H8" s="157" t="s">
        <v>494</v>
      </c>
      <c r="I8" s="27"/>
      <c r="K8" s="3" t="s">
        <v>13</v>
      </c>
      <c r="M8" s="3" t="s">
        <v>14</v>
      </c>
      <c r="O8" s="3" t="s">
        <v>14</v>
      </c>
      <c r="Q8" s="154" t="str">
        <f>'Gen Fund With Rev'!Q8</f>
        <v>January</v>
      </c>
      <c r="S8" s="3" t="s">
        <v>15</v>
      </c>
      <c r="U8" s="7" t="s">
        <v>16</v>
      </c>
      <c r="V8" s="1"/>
      <c r="W8" s="7" t="s">
        <v>17</v>
      </c>
      <c r="X8" s="7"/>
      <c r="Y8" s="7" t="s">
        <v>18</v>
      </c>
    </row>
    <row r="9" spans="2:25" ht="1.8" customHeight="1" x14ac:dyDescent="0.25"/>
    <row r="10" spans="2:25" ht="21.75" customHeight="1" x14ac:dyDescent="0.25">
      <c r="W10" s="7"/>
    </row>
    <row r="11" spans="2:25" ht="12" customHeight="1" x14ac:dyDescent="0.25">
      <c r="C11" s="269" t="s">
        <v>149</v>
      </c>
      <c r="D11" s="269"/>
      <c r="E11" s="269"/>
      <c r="F11" s="269"/>
      <c r="G11" s="269"/>
      <c r="H11" s="269"/>
      <c r="I11" s="269"/>
    </row>
    <row r="12" spans="2:25" ht="12.75" hidden="1" customHeight="1" x14ac:dyDescent="0.25"/>
    <row r="13" spans="2:25" ht="12" customHeight="1" x14ac:dyDescent="0.25">
      <c r="D13" s="291" t="s">
        <v>20</v>
      </c>
      <c r="E13" s="291"/>
      <c r="F13" s="291"/>
      <c r="G13" s="291"/>
      <c r="H13" s="291"/>
      <c r="I13" s="291"/>
    </row>
    <row r="14" spans="2:25" ht="12.75" hidden="1" customHeight="1" x14ac:dyDescent="0.25"/>
    <row r="15" spans="2:25" ht="12" customHeight="1" x14ac:dyDescent="0.25">
      <c r="E15" s="269" t="s">
        <v>21</v>
      </c>
      <c r="F15" s="269"/>
      <c r="G15" s="269"/>
      <c r="H15" s="269"/>
      <c r="I15" s="269"/>
    </row>
    <row r="16" spans="2:25" ht="12.75" hidden="1" customHeight="1" x14ac:dyDescent="0.25"/>
    <row r="17" spans="2:25" ht="12" customHeight="1" x14ac:dyDescent="0.25">
      <c r="B17" s="269" t="s">
        <v>22</v>
      </c>
      <c r="C17" s="269"/>
      <c r="D17" s="269"/>
      <c r="E17" s="269"/>
      <c r="F17" s="269"/>
      <c r="G17" s="269"/>
      <c r="H17" s="269"/>
      <c r="J17" s="285">
        <v>231913.09</v>
      </c>
      <c r="K17" s="285"/>
      <c r="M17" s="5">
        <v>411247</v>
      </c>
      <c r="N17" s="285">
        <v>411247</v>
      </c>
      <c r="O17" s="285"/>
      <c r="Q17" s="5">
        <v>49231.6</v>
      </c>
      <c r="R17" s="5"/>
      <c r="S17" s="285">
        <v>0</v>
      </c>
      <c r="T17" s="285"/>
      <c r="U17" s="8">
        <v>437259</v>
      </c>
      <c r="W17" s="41"/>
      <c r="Y17" s="41"/>
    </row>
    <row r="18" spans="2:25" ht="6" customHeight="1" x14ac:dyDescent="0.25"/>
    <row r="19" spans="2:25" ht="12.75" hidden="1" customHeight="1" x14ac:dyDescent="0.25"/>
    <row r="20" spans="2:25" ht="12" customHeight="1" x14ac:dyDescent="0.25">
      <c r="B20" s="269" t="s">
        <v>23</v>
      </c>
      <c r="C20" s="269"/>
      <c r="D20" s="269"/>
      <c r="E20" s="269"/>
      <c r="F20" s="269"/>
      <c r="G20" s="269"/>
      <c r="H20" s="269"/>
      <c r="J20" s="285">
        <v>0</v>
      </c>
      <c r="K20" s="285"/>
      <c r="M20" s="5">
        <v>0</v>
      </c>
      <c r="N20" s="285">
        <v>0</v>
      </c>
      <c r="O20" s="285"/>
      <c r="Q20" s="5">
        <v>0</v>
      </c>
      <c r="R20" s="5"/>
      <c r="S20" s="285">
        <v>0</v>
      </c>
      <c r="T20" s="285"/>
      <c r="U20" s="8">
        <v>0</v>
      </c>
      <c r="W20" s="41"/>
      <c r="Y20" s="41"/>
    </row>
    <row r="21" spans="2:25" ht="6" customHeight="1" x14ac:dyDescent="0.25"/>
    <row r="22" spans="2:25" ht="12.75" hidden="1" customHeight="1" x14ac:dyDescent="0.25"/>
    <row r="23" spans="2:25" ht="12" customHeight="1" x14ac:dyDescent="0.25">
      <c r="B23" s="269" t="s">
        <v>32</v>
      </c>
      <c r="C23" s="269"/>
      <c r="D23" s="269"/>
      <c r="E23" s="269"/>
      <c r="F23" s="269"/>
      <c r="G23" s="269"/>
      <c r="H23" s="269"/>
      <c r="J23" s="285">
        <v>32499.45</v>
      </c>
      <c r="K23" s="285"/>
      <c r="M23" s="5">
        <v>10000</v>
      </c>
      <c r="N23" s="285">
        <v>10000</v>
      </c>
      <c r="O23" s="285"/>
      <c r="Q23" s="120">
        <v>5670</v>
      </c>
      <c r="R23" s="5"/>
      <c r="S23" s="285">
        <v>0</v>
      </c>
      <c r="T23" s="285"/>
      <c r="U23" s="8">
        <v>10000</v>
      </c>
      <c r="W23" s="41"/>
      <c r="Y23" s="41"/>
    </row>
    <row r="24" spans="2:25" ht="6" customHeight="1" x14ac:dyDescent="0.25"/>
    <row r="25" spans="2:25" ht="12.75" hidden="1" customHeight="1" x14ac:dyDescent="0.25"/>
    <row r="26" spans="2:25" ht="12" customHeight="1" x14ac:dyDescent="0.25">
      <c r="B26" s="269" t="s">
        <v>150</v>
      </c>
      <c r="C26" s="269"/>
      <c r="D26" s="269"/>
      <c r="E26" s="269"/>
      <c r="F26" s="269"/>
      <c r="G26" s="269"/>
      <c r="H26" s="269"/>
      <c r="J26" s="285">
        <v>0</v>
      </c>
      <c r="K26" s="285"/>
      <c r="M26" s="5">
        <v>0</v>
      </c>
      <c r="N26" s="285">
        <v>0</v>
      </c>
      <c r="O26" s="285"/>
      <c r="Q26" s="5">
        <v>0</v>
      </c>
      <c r="R26" s="5"/>
      <c r="S26" s="285">
        <v>0</v>
      </c>
      <c r="T26" s="285"/>
      <c r="U26" s="8">
        <v>0</v>
      </c>
      <c r="W26" s="41"/>
      <c r="Y26" s="41"/>
    </row>
    <row r="27" spans="2:25" ht="6" customHeight="1" x14ac:dyDescent="0.25"/>
    <row r="28" spans="2:25" ht="12.75" hidden="1" customHeight="1" x14ac:dyDescent="0.25"/>
    <row r="29" spans="2:25" ht="12" customHeight="1" x14ac:dyDescent="0.25">
      <c r="B29" s="269" t="s">
        <v>151</v>
      </c>
      <c r="C29" s="269"/>
      <c r="D29" s="269"/>
      <c r="E29" s="269"/>
      <c r="F29" s="269"/>
      <c r="G29" s="269"/>
      <c r="H29" s="269"/>
      <c r="J29" s="285">
        <v>0</v>
      </c>
      <c r="K29" s="285"/>
      <c r="M29" s="5">
        <v>0</v>
      </c>
      <c r="N29" s="285">
        <v>0</v>
      </c>
      <c r="O29" s="285"/>
      <c r="Q29" s="5">
        <v>0</v>
      </c>
      <c r="R29" s="5"/>
      <c r="S29" s="285">
        <v>0</v>
      </c>
      <c r="T29" s="285"/>
      <c r="U29" s="8">
        <v>0</v>
      </c>
      <c r="W29" s="41"/>
      <c r="Y29" s="41"/>
    </row>
    <row r="30" spans="2:25" ht="6" customHeight="1" x14ac:dyDescent="0.25"/>
    <row r="31" spans="2:25" ht="12.75" hidden="1" customHeight="1" x14ac:dyDescent="0.25"/>
    <row r="32" spans="2:25" ht="12" customHeight="1" x14ac:dyDescent="0.25">
      <c r="B32" s="269" t="s">
        <v>152</v>
      </c>
      <c r="C32" s="269"/>
      <c r="D32" s="269"/>
      <c r="E32" s="269"/>
      <c r="F32" s="269"/>
      <c r="G32" s="269"/>
      <c r="H32" s="269"/>
      <c r="J32" s="285">
        <v>0</v>
      </c>
      <c r="K32" s="285"/>
      <c r="M32" s="5">
        <v>0</v>
      </c>
      <c r="N32" s="285">
        <v>0</v>
      </c>
      <c r="O32" s="285"/>
      <c r="Q32" s="5">
        <v>0</v>
      </c>
      <c r="R32" s="5"/>
      <c r="S32" s="285">
        <v>0</v>
      </c>
      <c r="T32" s="285"/>
      <c r="U32" s="8">
        <v>0</v>
      </c>
      <c r="W32" s="41"/>
      <c r="Y32" s="41"/>
    </row>
    <row r="33" spans="2:26" ht="6" customHeight="1" x14ac:dyDescent="0.25"/>
    <row r="34" spans="2:26" ht="12.75" hidden="1" customHeight="1" x14ac:dyDescent="0.25"/>
    <row r="35" spans="2:26" ht="12" customHeight="1" x14ac:dyDescent="0.25">
      <c r="B35" s="269" t="s">
        <v>38</v>
      </c>
      <c r="C35" s="269"/>
      <c r="D35" s="269"/>
      <c r="E35" s="269"/>
      <c r="F35" s="269"/>
      <c r="G35" s="269"/>
      <c r="H35" s="269"/>
      <c r="J35" s="285">
        <v>1210.04</v>
      </c>
      <c r="K35" s="285"/>
      <c r="M35" s="5">
        <v>500</v>
      </c>
      <c r="N35" s="285">
        <v>500</v>
      </c>
      <c r="O35" s="285"/>
      <c r="Q35" s="5">
        <v>6038.81</v>
      </c>
      <c r="R35" s="5"/>
      <c r="S35" s="285">
        <v>0</v>
      </c>
      <c r="T35" s="285"/>
      <c r="U35" s="8">
        <v>500</v>
      </c>
      <c r="W35" s="41"/>
      <c r="Y35" s="41"/>
    </row>
    <row r="36" spans="2:26" ht="6" customHeight="1" x14ac:dyDescent="0.25"/>
    <row r="37" spans="2:26" ht="12.75" hidden="1" customHeight="1" x14ac:dyDescent="0.25"/>
    <row r="38" spans="2:26" ht="12" customHeight="1" x14ac:dyDescent="0.25">
      <c r="B38" s="269" t="s">
        <v>41</v>
      </c>
      <c r="C38" s="269"/>
      <c r="D38" s="269"/>
      <c r="E38" s="269"/>
      <c r="F38" s="269"/>
      <c r="G38" s="269"/>
      <c r="H38" s="269"/>
      <c r="J38" s="285">
        <v>970</v>
      </c>
      <c r="K38" s="285"/>
      <c r="M38" s="5">
        <v>1000</v>
      </c>
      <c r="N38" s="285">
        <v>1000</v>
      </c>
      <c r="O38" s="285"/>
      <c r="Q38" s="5">
        <v>907</v>
      </c>
      <c r="R38" s="5"/>
      <c r="S38" s="285">
        <v>0</v>
      </c>
      <c r="T38" s="285"/>
      <c r="U38" s="8">
        <v>1000</v>
      </c>
      <c r="W38" s="41"/>
      <c r="Y38" s="41"/>
    </row>
    <row r="39" spans="2:26" ht="6" customHeight="1" x14ac:dyDescent="0.25"/>
    <row r="40" spans="2:26" ht="12.75" hidden="1" customHeight="1" x14ac:dyDescent="0.25"/>
    <row r="41" spans="2:26" ht="12" customHeight="1" x14ac:dyDescent="0.25">
      <c r="B41" s="269" t="s">
        <v>42</v>
      </c>
      <c r="C41" s="269"/>
      <c r="D41" s="269"/>
      <c r="E41" s="269"/>
      <c r="F41" s="269"/>
      <c r="G41" s="269"/>
      <c r="H41" s="269"/>
      <c r="J41" s="285">
        <v>0</v>
      </c>
      <c r="K41" s="285"/>
      <c r="M41" s="5">
        <v>5000</v>
      </c>
      <c r="N41" s="285">
        <v>5000</v>
      </c>
      <c r="O41" s="285"/>
      <c r="Q41" s="5">
        <v>0</v>
      </c>
      <c r="R41" s="5"/>
      <c r="S41" s="285">
        <v>0</v>
      </c>
      <c r="T41" s="285"/>
      <c r="U41" s="8">
        <v>2000</v>
      </c>
      <c r="W41" s="41"/>
      <c r="Y41" s="41"/>
      <c r="Z41" s="13"/>
    </row>
    <row r="42" spans="2:26" ht="6" customHeight="1" x14ac:dyDescent="0.25"/>
    <row r="43" spans="2:26" ht="12.75" hidden="1" customHeight="1" x14ac:dyDescent="0.25"/>
    <row r="44" spans="2:26" ht="12" customHeight="1" x14ac:dyDescent="0.25">
      <c r="B44" s="269" t="s">
        <v>153</v>
      </c>
      <c r="C44" s="269"/>
      <c r="D44" s="269"/>
      <c r="E44" s="269"/>
      <c r="F44" s="269"/>
      <c r="G44" s="269"/>
      <c r="H44" s="269"/>
      <c r="J44" s="285">
        <v>0</v>
      </c>
      <c r="K44" s="285"/>
      <c r="M44" s="5">
        <v>0</v>
      </c>
      <c r="N44" s="285">
        <v>0</v>
      </c>
      <c r="O44" s="285"/>
      <c r="Q44" s="5">
        <v>0</v>
      </c>
      <c r="R44" s="5"/>
      <c r="S44" s="285">
        <v>0</v>
      </c>
      <c r="T44" s="285"/>
      <c r="U44" s="8">
        <v>0</v>
      </c>
      <c r="W44" s="41">
        <v>0</v>
      </c>
      <c r="Y44" s="41"/>
    </row>
    <row r="45" spans="2:26" ht="6" customHeight="1" x14ac:dyDescent="0.25"/>
    <row r="46" spans="2:26" ht="12.75" hidden="1" customHeight="1" x14ac:dyDescent="0.25"/>
    <row r="47" spans="2:26" ht="12" customHeight="1" x14ac:dyDescent="0.25">
      <c r="B47" s="269" t="s">
        <v>154</v>
      </c>
      <c r="C47" s="269"/>
      <c r="D47" s="269"/>
      <c r="E47" s="269"/>
      <c r="F47" s="269"/>
      <c r="G47" s="269"/>
      <c r="H47" s="269"/>
      <c r="J47" s="285">
        <v>100</v>
      </c>
      <c r="K47" s="285"/>
      <c r="M47" s="5">
        <v>0</v>
      </c>
      <c r="N47" s="285">
        <v>0</v>
      </c>
      <c r="O47" s="285"/>
      <c r="Q47" s="5">
        <v>100</v>
      </c>
      <c r="R47" s="5"/>
      <c r="S47" s="285">
        <v>0</v>
      </c>
      <c r="T47" s="285"/>
      <c r="U47" s="8">
        <v>0</v>
      </c>
      <c r="W47" s="41">
        <v>0</v>
      </c>
      <c r="Y47" s="41"/>
      <c r="Z47" s="10"/>
    </row>
    <row r="48" spans="2:26" ht="6" customHeight="1" x14ac:dyDescent="0.25"/>
    <row r="49" spans="2:25" ht="12.75" hidden="1" customHeight="1" x14ac:dyDescent="0.25"/>
    <row r="50" spans="2:25" ht="12" customHeight="1" x14ac:dyDescent="0.25">
      <c r="B50" s="269" t="s">
        <v>155</v>
      </c>
      <c r="C50" s="269"/>
      <c r="D50" s="269"/>
      <c r="E50" s="269"/>
      <c r="F50" s="269"/>
      <c r="G50" s="269"/>
      <c r="H50" s="269"/>
      <c r="J50" s="285">
        <v>0</v>
      </c>
      <c r="K50" s="285"/>
      <c r="M50" s="5">
        <v>0</v>
      </c>
      <c r="N50" s="285">
        <v>0</v>
      </c>
      <c r="O50" s="285"/>
      <c r="Q50" s="5">
        <v>0</v>
      </c>
      <c r="R50" s="5"/>
      <c r="S50" s="285">
        <v>0</v>
      </c>
      <c r="T50" s="285"/>
      <c r="U50" s="8">
        <v>0</v>
      </c>
      <c r="W50" s="41">
        <v>0</v>
      </c>
      <c r="Y50" s="41"/>
    </row>
    <row r="51" spans="2:25" ht="6" customHeight="1" x14ac:dyDescent="0.25"/>
    <row r="52" spans="2:25" ht="12.75" hidden="1" customHeight="1" x14ac:dyDescent="0.25"/>
    <row r="53" spans="2:25" ht="12" customHeight="1" x14ac:dyDescent="0.25">
      <c r="B53" s="269" t="s">
        <v>44</v>
      </c>
      <c r="C53" s="269"/>
      <c r="D53" s="269"/>
      <c r="E53" s="269"/>
      <c r="F53" s="269"/>
      <c r="G53" s="269"/>
      <c r="H53" s="269"/>
      <c r="J53" s="285">
        <v>0</v>
      </c>
      <c r="K53" s="285"/>
      <c r="M53" s="5">
        <v>0</v>
      </c>
      <c r="N53" s="285">
        <v>0</v>
      </c>
      <c r="O53" s="285"/>
      <c r="Q53" s="5">
        <v>0</v>
      </c>
      <c r="R53" s="5"/>
      <c r="S53" s="285">
        <v>0</v>
      </c>
      <c r="T53" s="285"/>
      <c r="U53" s="8">
        <v>0</v>
      </c>
      <c r="W53" s="41">
        <v>0</v>
      </c>
      <c r="Y53" s="41"/>
    </row>
    <row r="54" spans="2:25" ht="6" customHeight="1" x14ac:dyDescent="0.25">
      <c r="B54" s="2"/>
      <c r="C54" s="2"/>
      <c r="D54" s="2"/>
      <c r="E54" s="2"/>
      <c r="F54" s="2"/>
      <c r="G54" s="2"/>
      <c r="H54" s="2"/>
      <c r="J54" s="5"/>
      <c r="K54" s="5"/>
      <c r="M54" s="5"/>
      <c r="N54" s="5"/>
      <c r="O54" s="5"/>
      <c r="Q54" s="5"/>
      <c r="R54" s="5"/>
      <c r="S54" s="5"/>
      <c r="T54" s="5"/>
      <c r="U54" s="15"/>
      <c r="W54" s="15"/>
      <c r="Y54" s="15"/>
    </row>
    <row r="55" spans="2:25" ht="0.6" customHeight="1" x14ac:dyDescent="0.25">
      <c r="B55" s="2"/>
      <c r="C55" s="2"/>
      <c r="D55" s="2"/>
      <c r="E55" s="2"/>
      <c r="F55" s="2"/>
      <c r="G55" s="2"/>
      <c r="H55" s="2"/>
      <c r="J55" s="5"/>
      <c r="K55" s="5"/>
      <c r="M55" s="5"/>
      <c r="N55" s="5"/>
      <c r="O55" s="5"/>
      <c r="Q55" s="5"/>
      <c r="R55" s="5"/>
      <c r="S55" s="5"/>
      <c r="T55" s="5"/>
      <c r="U55" s="15"/>
      <c r="W55" s="15"/>
      <c r="Y55" s="15"/>
    </row>
    <row r="56" spans="2:25" ht="12" customHeight="1" x14ac:dyDescent="0.25">
      <c r="B56" s="269" t="s">
        <v>371</v>
      </c>
      <c r="C56" s="287"/>
      <c r="D56" s="287"/>
      <c r="E56" s="287"/>
      <c r="F56" s="287"/>
      <c r="G56" s="287"/>
      <c r="H56" s="287"/>
      <c r="J56" s="5"/>
      <c r="K56" s="5">
        <v>3050</v>
      </c>
      <c r="L56" s="13"/>
      <c r="M56" s="5">
        <v>0</v>
      </c>
      <c r="N56" s="5"/>
      <c r="O56" s="5">
        <v>0</v>
      </c>
      <c r="P56" s="13"/>
      <c r="Q56" s="5">
        <v>0</v>
      </c>
      <c r="R56" s="5"/>
      <c r="S56" s="5"/>
      <c r="T56" s="5"/>
      <c r="U56" s="8">
        <v>0</v>
      </c>
      <c r="W56" s="41"/>
      <c r="Y56" s="41"/>
    </row>
    <row r="57" spans="2:25" ht="6" customHeight="1" x14ac:dyDescent="0.25"/>
    <row r="58" spans="2:25" ht="12.75" hidden="1" customHeight="1" x14ac:dyDescent="0.25"/>
    <row r="59" spans="2:25" ht="12" customHeight="1" x14ac:dyDescent="0.25">
      <c r="B59" s="269" t="s">
        <v>45</v>
      </c>
      <c r="C59" s="269"/>
      <c r="D59" s="269"/>
      <c r="E59" s="269"/>
      <c r="F59" s="269"/>
      <c r="G59" s="269"/>
      <c r="H59" s="269"/>
      <c r="J59" s="285">
        <v>0</v>
      </c>
      <c r="K59" s="285"/>
      <c r="M59" s="5">
        <v>0</v>
      </c>
      <c r="N59" s="285">
        <v>0</v>
      </c>
      <c r="O59" s="285"/>
      <c r="Q59" s="5">
        <v>0</v>
      </c>
      <c r="R59" s="5"/>
      <c r="S59" s="285">
        <v>0</v>
      </c>
      <c r="T59" s="285"/>
      <c r="U59" s="8">
        <v>0</v>
      </c>
      <c r="W59" s="41">
        <v>0</v>
      </c>
      <c r="Y59" s="41"/>
    </row>
    <row r="60" spans="2:25" ht="6" customHeight="1" x14ac:dyDescent="0.25"/>
    <row r="61" spans="2:25" ht="2.25" customHeight="1" x14ac:dyDescent="0.25"/>
    <row r="62" spans="2:25" ht="10.5" customHeight="1" x14ac:dyDescent="0.25">
      <c r="E62" s="269" t="s">
        <v>21</v>
      </c>
      <c r="F62" s="269"/>
      <c r="G62" s="269"/>
      <c r="H62" s="269"/>
      <c r="I62" s="269"/>
      <c r="J62" s="294">
        <v>312037.08</v>
      </c>
      <c r="K62" s="294"/>
      <c r="M62" s="6">
        <v>427747</v>
      </c>
      <c r="N62" s="294">
        <v>427474</v>
      </c>
      <c r="O62" s="294"/>
      <c r="Q62" s="162">
        <f>SUM(Q17:R59)</f>
        <v>61947.409999999996</v>
      </c>
      <c r="R62" s="25"/>
      <c r="S62" s="295">
        <v>0</v>
      </c>
      <c r="T62" s="295"/>
      <c r="U62" s="23">
        <f>SUM(U17:U59)</f>
        <v>450759</v>
      </c>
      <c r="V62" s="23"/>
      <c r="W62" s="23">
        <f>SUM(W17:W59)</f>
        <v>0</v>
      </c>
      <c r="X62" s="6"/>
      <c r="Y62" s="23">
        <f>SUM(Y17:Y59)</f>
        <v>0</v>
      </c>
    </row>
    <row r="63" spans="2:25" ht="7.5" customHeight="1" x14ac:dyDescent="0.25">
      <c r="R63" s="25"/>
    </row>
    <row r="64" spans="2:25" ht="2.25" customHeight="1" x14ac:dyDescent="0.25">
      <c r="R64" s="25"/>
    </row>
    <row r="65" spans="2:26" ht="10.5" customHeight="1" x14ac:dyDescent="0.25">
      <c r="D65" s="147"/>
      <c r="E65" s="118" t="s">
        <v>46</v>
      </c>
      <c r="F65" s="147"/>
      <c r="G65" s="2"/>
      <c r="H65" s="2"/>
      <c r="I65" s="2"/>
      <c r="J65" s="270">
        <v>312037.08</v>
      </c>
      <c r="K65" s="270"/>
      <c r="M65" s="143">
        <v>427747</v>
      </c>
      <c r="N65" s="6"/>
      <c r="O65" s="143">
        <v>427474</v>
      </c>
      <c r="Q65" s="144">
        <f>SUM(Q62)</f>
        <v>61947.409999999996</v>
      </c>
      <c r="R65" s="25"/>
      <c r="S65" s="295">
        <v>0</v>
      </c>
      <c r="T65" s="295"/>
      <c r="U65" s="144">
        <f>SUM(U62)</f>
        <v>450759</v>
      </c>
      <c r="V65" s="23"/>
      <c r="W65" s="144">
        <f>SUM(W62)</f>
        <v>0</v>
      </c>
      <c r="X65" s="23"/>
      <c r="Y65" s="144">
        <f>SUM(Y62)</f>
        <v>0</v>
      </c>
    </row>
    <row r="66" spans="2:26" ht="21.75" customHeight="1" x14ac:dyDescent="0.25"/>
    <row r="67" spans="2:26" ht="12.75" hidden="1" customHeight="1" x14ac:dyDescent="0.25"/>
    <row r="68" spans="2:26" ht="12" customHeight="1" x14ac:dyDescent="0.25">
      <c r="D68" s="291" t="s">
        <v>47</v>
      </c>
      <c r="E68" s="291"/>
      <c r="F68" s="291"/>
      <c r="G68" s="291"/>
      <c r="H68" s="291"/>
      <c r="I68" s="291"/>
    </row>
    <row r="69" spans="2:26" ht="12.75" hidden="1" customHeight="1" x14ac:dyDescent="0.25"/>
    <row r="70" spans="2:26" ht="12" customHeight="1" x14ac:dyDescent="0.25">
      <c r="E70" s="269" t="s">
        <v>156</v>
      </c>
      <c r="F70" s="269"/>
      <c r="G70" s="269"/>
      <c r="H70" s="269"/>
      <c r="I70" s="269"/>
    </row>
    <row r="71" spans="2:26" ht="12.75" hidden="1" customHeight="1" x14ac:dyDescent="0.25"/>
    <row r="72" spans="2:26" ht="12" customHeight="1" x14ac:dyDescent="0.25">
      <c r="B72" s="269" t="s">
        <v>49</v>
      </c>
      <c r="C72" s="269"/>
      <c r="D72" s="269"/>
      <c r="E72" s="269"/>
      <c r="F72" s="269"/>
      <c r="G72" s="269"/>
      <c r="H72" s="269"/>
      <c r="J72" s="285">
        <v>61902.879999999997</v>
      </c>
      <c r="K72" s="285"/>
      <c r="M72" s="5">
        <v>67474</v>
      </c>
      <c r="N72" s="285">
        <v>67474</v>
      </c>
      <c r="O72" s="285"/>
      <c r="Q72" s="285">
        <v>57093.3</v>
      </c>
      <c r="R72" s="285"/>
      <c r="S72" s="285">
        <v>0</v>
      </c>
      <c r="T72" s="285"/>
      <c r="U72" s="8">
        <v>71522.44</v>
      </c>
      <c r="W72" s="41"/>
      <c r="X72" s="42"/>
      <c r="Y72" s="41"/>
      <c r="Z72" s="113"/>
    </row>
    <row r="73" spans="2:26" ht="6" customHeight="1" x14ac:dyDescent="0.25">
      <c r="X73" s="42"/>
    </row>
    <row r="74" spans="2:26" ht="12.75" hidden="1" customHeight="1" x14ac:dyDescent="0.25">
      <c r="X74" s="42"/>
    </row>
    <row r="75" spans="2:26" ht="12" customHeight="1" x14ac:dyDescent="0.25">
      <c r="B75" s="269" t="s">
        <v>50</v>
      </c>
      <c r="C75" s="269"/>
      <c r="D75" s="269"/>
      <c r="E75" s="269"/>
      <c r="F75" s="269"/>
      <c r="G75" s="269"/>
      <c r="H75" s="269"/>
      <c r="J75" s="285">
        <v>3825.12</v>
      </c>
      <c r="K75" s="285"/>
      <c r="M75" s="5">
        <v>4169</v>
      </c>
      <c r="N75" s="285">
        <v>4169</v>
      </c>
      <c r="O75" s="285"/>
      <c r="Q75" s="285">
        <v>3527.7</v>
      </c>
      <c r="R75" s="285"/>
      <c r="S75" s="285">
        <v>0</v>
      </c>
      <c r="T75" s="285"/>
      <c r="U75" s="8">
        <v>46000</v>
      </c>
      <c r="W75" s="41"/>
      <c r="X75" s="42"/>
      <c r="Y75" s="41"/>
      <c r="Z75" s="155" t="s">
        <v>402</v>
      </c>
    </row>
    <row r="76" spans="2:26" ht="6" customHeight="1" x14ac:dyDescent="0.25">
      <c r="X76" s="42"/>
    </row>
    <row r="77" spans="2:26" ht="12.75" hidden="1" customHeight="1" x14ac:dyDescent="0.25">
      <c r="X77" s="42"/>
    </row>
    <row r="78" spans="2:26" ht="12" customHeight="1" x14ac:dyDescent="0.25">
      <c r="B78" s="269" t="s">
        <v>157</v>
      </c>
      <c r="C78" s="269"/>
      <c r="D78" s="269"/>
      <c r="E78" s="269"/>
      <c r="F78" s="269"/>
      <c r="G78" s="269"/>
      <c r="H78" s="269"/>
      <c r="J78" s="285">
        <v>0</v>
      </c>
      <c r="K78" s="285"/>
      <c r="M78" s="5">
        <v>0</v>
      </c>
      <c r="N78" s="285">
        <v>0</v>
      </c>
      <c r="O78" s="285"/>
      <c r="Q78" s="285">
        <v>0</v>
      </c>
      <c r="R78" s="285"/>
      <c r="S78" s="285">
        <v>0</v>
      </c>
      <c r="T78" s="285"/>
      <c r="U78" s="8">
        <v>0</v>
      </c>
      <c r="W78" s="8"/>
      <c r="X78" s="42"/>
      <c r="Y78" s="8"/>
    </row>
    <row r="79" spans="2:26" ht="6" customHeight="1" x14ac:dyDescent="0.25">
      <c r="X79" s="42"/>
    </row>
    <row r="80" spans="2:26" ht="12.75" hidden="1" customHeight="1" x14ac:dyDescent="0.25">
      <c r="X80" s="42"/>
    </row>
    <row r="81" spans="2:26" ht="12" customHeight="1" x14ac:dyDescent="0.25">
      <c r="B81" s="269" t="s">
        <v>158</v>
      </c>
      <c r="C81" s="269"/>
      <c r="D81" s="269"/>
      <c r="E81" s="269"/>
      <c r="F81" s="269"/>
      <c r="G81" s="269"/>
      <c r="H81" s="269"/>
      <c r="J81" s="285">
        <v>13455.5</v>
      </c>
      <c r="K81" s="285"/>
      <c r="M81" s="5">
        <v>22320</v>
      </c>
      <c r="N81" s="285">
        <v>22320</v>
      </c>
      <c r="O81" s="285"/>
      <c r="Q81" s="285">
        <v>21512.5</v>
      </c>
      <c r="R81" s="285"/>
      <c r="S81" s="285">
        <v>0</v>
      </c>
      <c r="T81" s="285"/>
      <c r="U81" s="8">
        <v>30570</v>
      </c>
      <c r="W81" s="8"/>
      <c r="X81" s="42"/>
      <c r="Y81" s="8"/>
      <c r="Z81" s="13"/>
    </row>
    <row r="82" spans="2:26" ht="6" customHeight="1" x14ac:dyDescent="0.25">
      <c r="X82" s="42"/>
    </row>
    <row r="83" spans="2:26" ht="12.75" hidden="1" customHeight="1" x14ac:dyDescent="0.25">
      <c r="X83" s="42"/>
    </row>
    <row r="84" spans="2:26" ht="12" customHeight="1" x14ac:dyDescent="0.25">
      <c r="B84" s="269" t="s">
        <v>159</v>
      </c>
      <c r="C84" s="269"/>
      <c r="D84" s="269"/>
      <c r="E84" s="269"/>
      <c r="F84" s="269"/>
      <c r="G84" s="269"/>
      <c r="H84" s="269"/>
      <c r="J84" s="285">
        <v>6590</v>
      </c>
      <c r="K84" s="285"/>
      <c r="M84" s="5">
        <v>18720</v>
      </c>
      <c r="N84" s="285">
        <v>18720</v>
      </c>
      <c r="O84" s="285"/>
      <c r="Q84" s="285">
        <v>9390</v>
      </c>
      <c r="R84" s="285"/>
      <c r="S84" s="285">
        <v>0</v>
      </c>
      <c r="T84" s="285"/>
      <c r="U84" s="8">
        <v>20000</v>
      </c>
      <c r="W84" s="8"/>
      <c r="X84" s="42"/>
      <c r="Y84" s="8"/>
      <c r="Z84" s="13"/>
    </row>
    <row r="85" spans="2:26" ht="6" customHeight="1" x14ac:dyDescent="0.25">
      <c r="X85" s="42"/>
    </row>
    <row r="86" spans="2:26" ht="12.75" hidden="1" customHeight="1" x14ac:dyDescent="0.25">
      <c r="X86" s="42"/>
    </row>
    <row r="87" spans="2:26" ht="12.75" customHeight="1" x14ac:dyDescent="0.25">
      <c r="B87" s="269" t="s">
        <v>273</v>
      </c>
      <c r="C87" s="269"/>
      <c r="D87" s="269"/>
      <c r="E87" s="269"/>
      <c r="F87" s="269"/>
      <c r="G87" s="269"/>
      <c r="H87" s="269"/>
      <c r="K87" s="13">
        <v>0</v>
      </c>
      <c r="M87" s="5">
        <v>0</v>
      </c>
      <c r="O87" s="5">
        <v>0</v>
      </c>
      <c r="Q87" s="285">
        <v>0</v>
      </c>
      <c r="R87" s="305"/>
      <c r="U87" s="8">
        <v>0</v>
      </c>
      <c r="W87" s="8">
        <v>0</v>
      </c>
      <c r="X87" s="42"/>
      <c r="Y87" s="8">
        <v>0</v>
      </c>
      <c r="Z87" s="13"/>
    </row>
    <row r="88" spans="2:26" ht="6" customHeight="1" x14ac:dyDescent="0.25">
      <c r="B88" s="2"/>
      <c r="C88" s="2"/>
      <c r="D88" s="2"/>
      <c r="E88" s="2"/>
      <c r="F88" s="2"/>
      <c r="G88" s="2"/>
      <c r="H88" s="2"/>
      <c r="U88" s="15"/>
      <c r="W88" s="15"/>
      <c r="X88" s="42"/>
      <c r="Y88" s="15"/>
    </row>
    <row r="89" spans="2:26" ht="0.6" customHeight="1" x14ac:dyDescent="0.25">
      <c r="B89" s="2"/>
      <c r="C89" s="2"/>
      <c r="D89" s="2"/>
      <c r="E89" s="2"/>
      <c r="F89" s="2"/>
      <c r="G89" s="2"/>
      <c r="H89" s="2"/>
      <c r="U89" s="15"/>
      <c r="W89" s="15"/>
      <c r="X89" s="42"/>
      <c r="Y89" s="15"/>
    </row>
    <row r="90" spans="2:26" ht="12" customHeight="1" x14ac:dyDescent="0.25">
      <c r="B90" s="269" t="s">
        <v>225</v>
      </c>
      <c r="C90" s="269"/>
      <c r="D90" s="269"/>
      <c r="E90" s="269"/>
      <c r="F90" s="269"/>
      <c r="G90" s="269"/>
      <c r="H90" s="269"/>
      <c r="J90" s="285">
        <v>2724.42</v>
      </c>
      <c r="K90" s="285"/>
      <c r="M90" s="5">
        <v>4300</v>
      </c>
      <c r="N90" s="285">
        <v>4300</v>
      </c>
      <c r="O90" s="285"/>
      <c r="Q90" s="285">
        <v>2562.36</v>
      </c>
      <c r="R90" s="285"/>
      <c r="S90" s="285">
        <v>0</v>
      </c>
      <c r="T90" s="285"/>
      <c r="U90" s="8">
        <v>4500</v>
      </c>
      <c r="W90" s="8"/>
      <c r="X90" s="42"/>
      <c r="Y90" s="8"/>
    </row>
    <row r="91" spans="2:26" ht="6" customHeight="1" x14ac:dyDescent="0.25">
      <c r="X91" s="42"/>
    </row>
    <row r="92" spans="2:26" ht="12.75" hidden="1" customHeight="1" x14ac:dyDescent="0.25">
      <c r="X92" s="42"/>
    </row>
    <row r="93" spans="2:26" ht="12" customHeight="1" x14ac:dyDescent="0.25">
      <c r="B93" s="269" t="s">
        <v>122</v>
      </c>
      <c r="C93" s="269"/>
      <c r="D93" s="269"/>
      <c r="E93" s="269"/>
      <c r="F93" s="269"/>
      <c r="G93" s="269"/>
      <c r="H93" s="269"/>
      <c r="J93" s="285">
        <v>0</v>
      </c>
      <c r="K93" s="285"/>
      <c r="M93" s="5">
        <v>0</v>
      </c>
      <c r="N93" s="285">
        <v>0</v>
      </c>
      <c r="O93" s="285"/>
      <c r="Q93" s="285">
        <v>0</v>
      </c>
      <c r="R93" s="285"/>
      <c r="S93" s="285">
        <v>0</v>
      </c>
      <c r="T93" s="285"/>
      <c r="U93" s="8">
        <v>17000</v>
      </c>
      <c r="W93" s="8">
        <v>0</v>
      </c>
      <c r="X93" s="42"/>
      <c r="Y93" s="8"/>
      <c r="Z93" s="155" t="s">
        <v>403</v>
      </c>
    </row>
    <row r="94" spans="2:26" ht="6" customHeight="1" x14ac:dyDescent="0.25"/>
    <row r="95" spans="2:26" ht="12.75" hidden="1" customHeight="1" x14ac:dyDescent="0.25"/>
    <row r="96" spans="2:26" ht="12" customHeight="1" x14ac:dyDescent="0.25">
      <c r="B96" s="269" t="s">
        <v>246</v>
      </c>
      <c r="C96" s="269"/>
      <c r="D96" s="269"/>
      <c r="E96" s="269"/>
      <c r="F96" s="269"/>
      <c r="G96" s="269"/>
      <c r="H96" s="269"/>
      <c r="J96" s="285">
        <v>5614.41</v>
      </c>
      <c r="K96" s="285"/>
      <c r="M96" s="5">
        <v>6986</v>
      </c>
      <c r="N96" s="285">
        <v>6986</v>
      </c>
      <c r="O96" s="285"/>
      <c r="Q96" s="285">
        <v>5674.66</v>
      </c>
      <c r="R96" s="285"/>
      <c r="S96" s="285">
        <v>0</v>
      </c>
      <c r="T96" s="285"/>
      <c r="U96" s="26">
        <f>SUM(U72,U75,U81,U84,U87)*0.062</f>
        <v>10421.73128</v>
      </c>
      <c r="V96" s="27"/>
      <c r="W96" s="26">
        <f>SUM(W72,W75,W81,W84,W87)*0.062</f>
        <v>0</v>
      </c>
      <c r="Y96" s="26">
        <f>SUM(Y72,Y75,Y81,Y84,Y87)*0.062</f>
        <v>0</v>
      </c>
    </row>
    <row r="97" spans="2:25" ht="6" customHeight="1" x14ac:dyDescent="0.25">
      <c r="U97" s="27"/>
      <c r="V97" s="27"/>
      <c r="W97" s="27"/>
      <c r="Y97" s="27"/>
    </row>
    <row r="98" spans="2:25" ht="12.75" hidden="1" customHeight="1" x14ac:dyDescent="0.25">
      <c r="U98" s="27"/>
      <c r="V98" s="27"/>
      <c r="W98" s="27"/>
      <c r="Y98" s="27"/>
    </row>
    <row r="99" spans="2:25" ht="12" customHeight="1" x14ac:dyDescent="0.25">
      <c r="B99" s="269" t="s">
        <v>245</v>
      </c>
      <c r="C99" s="269"/>
      <c r="D99" s="269"/>
      <c r="E99" s="269"/>
      <c r="F99" s="269"/>
      <c r="G99" s="269"/>
      <c r="H99" s="269"/>
      <c r="J99" s="285">
        <v>1313.4</v>
      </c>
      <c r="K99" s="285"/>
      <c r="M99" s="5">
        <v>1634</v>
      </c>
      <c r="N99" s="285">
        <v>1634</v>
      </c>
      <c r="O99" s="285"/>
      <c r="Q99" s="285">
        <v>1327.3</v>
      </c>
      <c r="R99" s="285"/>
      <c r="S99" s="285">
        <v>0</v>
      </c>
      <c r="T99" s="285"/>
      <c r="U99" s="26">
        <f>SUM(U72,U75,U81,U84,U87)*0.0145</f>
        <v>2437.3403800000001</v>
      </c>
      <c r="V99" s="27"/>
      <c r="W99" s="26">
        <f>SUM(W72,W75,W81,W84,W87)*0.0145</f>
        <v>0</v>
      </c>
      <c r="Y99" s="26">
        <f>SUM(Y72,Y75,Y81,Y84,Y87)*0.0145</f>
        <v>0</v>
      </c>
    </row>
    <row r="100" spans="2:25" ht="6" customHeight="1" x14ac:dyDescent="0.25"/>
    <row r="101" spans="2:25" ht="12.75" hidden="1" customHeight="1" x14ac:dyDescent="0.25"/>
    <row r="102" spans="2:25" ht="12" customHeight="1" x14ac:dyDescent="0.25">
      <c r="B102" s="269" t="s">
        <v>160</v>
      </c>
      <c r="C102" s="269"/>
      <c r="D102" s="269"/>
      <c r="E102" s="269"/>
      <c r="F102" s="269"/>
      <c r="G102" s="269"/>
      <c r="H102" s="269"/>
      <c r="J102" s="285">
        <v>0</v>
      </c>
      <c r="K102" s="285"/>
      <c r="M102" s="5">
        <v>0</v>
      </c>
      <c r="N102" s="285">
        <v>0</v>
      </c>
      <c r="O102" s="285"/>
      <c r="Q102" s="285">
        <v>0</v>
      </c>
      <c r="R102" s="285"/>
      <c r="S102" s="285">
        <v>0</v>
      </c>
      <c r="T102" s="285"/>
      <c r="U102" s="8">
        <v>0</v>
      </c>
      <c r="W102" s="41"/>
      <c r="Y102" s="41"/>
    </row>
    <row r="103" spans="2:25" ht="6" customHeight="1" x14ac:dyDescent="0.25"/>
    <row r="104" spans="2:25" ht="12.75" hidden="1" customHeight="1" x14ac:dyDescent="0.25"/>
    <row r="105" spans="2:25" ht="12" customHeight="1" x14ac:dyDescent="0.25">
      <c r="B105" s="269" t="s">
        <v>53</v>
      </c>
      <c r="C105" s="269"/>
      <c r="D105" s="269"/>
      <c r="E105" s="269"/>
      <c r="F105" s="269"/>
      <c r="G105" s="269"/>
      <c r="H105" s="269"/>
      <c r="J105" s="285">
        <v>373.68</v>
      </c>
      <c r="K105" s="285"/>
      <c r="M105" s="5">
        <v>1200</v>
      </c>
      <c r="N105" s="285">
        <v>1200</v>
      </c>
      <c r="O105" s="285"/>
      <c r="Q105" s="285">
        <v>804.36</v>
      </c>
      <c r="R105" s="285"/>
      <c r="S105" s="285">
        <v>0</v>
      </c>
      <c r="T105" s="285"/>
      <c r="U105" s="8">
        <v>900</v>
      </c>
      <c r="W105" s="41"/>
      <c r="Y105" s="41"/>
    </row>
    <row r="106" spans="2:25" ht="6" customHeight="1" x14ac:dyDescent="0.25"/>
    <row r="107" spans="2:25" ht="12.75" hidden="1" customHeight="1" x14ac:dyDescent="0.25"/>
    <row r="108" spans="2:25" ht="12" customHeight="1" x14ac:dyDescent="0.25">
      <c r="B108" s="269" t="s">
        <v>54</v>
      </c>
      <c r="C108" s="269"/>
      <c r="D108" s="269"/>
      <c r="E108" s="269"/>
      <c r="F108" s="269"/>
      <c r="G108" s="269"/>
      <c r="H108" s="269"/>
      <c r="J108" s="285">
        <v>0</v>
      </c>
      <c r="K108" s="285"/>
      <c r="M108" s="5">
        <v>150</v>
      </c>
      <c r="N108" s="285">
        <v>150</v>
      </c>
      <c r="O108" s="285"/>
      <c r="Q108" s="285">
        <v>0</v>
      </c>
      <c r="R108" s="285"/>
      <c r="S108" s="285">
        <v>0</v>
      </c>
      <c r="T108" s="285"/>
      <c r="U108" s="8">
        <v>50</v>
      </c>
      <c r="W108" s="41"/>
      <c r="Y108" s="41"/>
    </row>
    <row r="109" spans="2:25" ht="6" customHeight="1" x14ac:dyDescent="0.25"/>
    <row r="110" spans="2:25" ht="12.75" hidden="1" customHeight="1" x14ac:dyDescent="0.25"/>
    <row r="111" spans="2:25" ht="12" customHeight="1" x14ac:dyDescent="0.25">
      <c r="B111" s="269" t="s">
        <v>161</v>
      </c>
      <c r="C111" s="269"/>
      <c r="D111" s="269"/>
      <c r="E111" s="269"/>
      <c r="F111" s="269"/>
      <c r="G111" s="269"/>
      <c r="H111" s="269"/>
      <c r="J111" s="285">
        <v>5605.49</v>
      </c>
      <c r="K111" s="285"/>
      <c r="M111" s="5">
        <v>6500</v>
      </c>
      <c r="N111" s="285">
        <v>6500</v>
      </c>
      <c r="O111" s="285"/>
      <c r="Q111" s="285">
        <v>3691.75</v>
      </c>
      <c r="R111" s="285"/>
      <c r="S111" s="285">
        <v>0</v>
      </c>
      <c r="T111" s="285"/>
      <c r="U111" s="8">
        <v>6000</v>
      </c>
      <c r="W111" s="41"/>
      <c r="Y111" s="41"/>
    </row>
    <row r="112" spans="2:25" ht="6" customHeight="1" x14ac:dyDescent="0.25"/>
    <row r="113" spans="2:25" ht="12.75" hidden="1" customHeight="1" x14ac:dyDescent="0.25"/>
    <row r="114" spans="2:25" ht="12" customHeight="1" x14ac:dyDescent="0.25">
      <c r="B114" s="269" t="s">
        <v>97</v>
      </c>
      <c r="C114" s="269"/>
      <c r="D114" s="269"/>
      <c r="E114" s="269"/>
      <c r="F114" s="269"/>
      <c r="G114" s="269"/>
      <c r="H114" s="269"/>
      <c r="J114" s="285">
        <v>3515.88</v>
      </c>
      <c r="K114" s="285"/>
      <c r="M114" s="5">
        <v>7000</v>
      </c>
      <c r="N114" s="285">
        <v>7000</v>
      </c>
      <c r="O114" s="285"/>
      <c r="Q114" s="285">
        <v>6566.92</v>
      </c>
      <c r="R114" s="285"/>
      <c r="S114" s="285">
        <v>0</v>
      </c>
      <c r="T114" s="285"/>
      <c r="U114" s="8">
        <v>12500</v>
      </c>
      <c r="W114" s="41"/>
      <c r="Y114" s="41"/>
    </row>
    <row r="115" spans="2:25" ht="6" customHeight="1" x14ac:dyDescent="0.25"/>
    <row r="116" spans="2:25" ht="12.75" hidden="1" customHeight="1" x14ac:dyDescent="0.25"/>
    <row r="117" spans="2:25" ht="12" customHeight="1" x14ac:dyDescent="0.25">
      <c r="B117" s="269" t="s">
        <v>162</v>
      </c>
      <c r="C117" s="269"/>
      <c r="D117" s="269"/>
      <c r="E117" s="269"/>
      <c r="F117" s="269"/>
      <c r="G117" s="269"/>
      <c r="H117" s="269"/>
      <c r="J117" s="285">
        <v>0</v>
      </c>
      <c r="K117" s="285"/>
      <c r="M117" s="5">
        <v>12000</v>
      </c>
      <c r="N117" s="285">
        <v>12000</v>
      </c>
      <c r="O117" s="285"/>
      <c r="Q117" s="285">
        <v>13128.09</v>
      </c>
      <c r="R117" s="285"/>
      <c r="S117" s="285">
        <v>0</v>
      </c>
      <c r="T117" s="285"/>
      <c r="U117" s="8">
        <v>14500</v>
      </c>
      <c r="W117" s="41"/>
      <c r="Y117" s="41"/>
    </row>
    <row r="118" spans="2:25" ht="6" customHeight="1" x14ac:dyDescent="0.25"/>
    <row r="119" spans="2:25" ht="12.75" hidden="1" customHeight="1" x14ac:dyDescent="0.25"/>
    <row r="120" spans="2:25" ht="12" customHeight="1" x14ac:dyDescent="0.25">
      <c r="B120" s="269" t="s">
        <v>163</v>
      </c>
      <c r="C120" s="269"/>
      <c r="D120" s="269"/>
      <c r="E120" s="269"/>
      <c r="F120" s="269"/>
      <c r="G120" s="269"/>
      <c r="H120" s="269"/>
      <c r="J120" s="285">
        <v>385.33</v>
      </c>
      <c r="K120" s="285"/>
      <c r="M120" s="5">
        <v>3000</v>
      </c>
      <c r="N120" s="285">
        <v>3000</v>
      </c>
      <c r="O120" s="285"/>
      <c r="Q120" s="285">
        <v>0</v>
      </c>
      <c r="R120" s="285"/>
      <c r="S120" s="285">
        <v>0</v>
      </c>
      <c r="T120" s="285"/>
      <c r="U120" s="8">
        <v>3000</v>
      </c>
      <c r="W120" s="41"/>
      <c r="Y120" s="41"/>
    </row>
    <row r="121" spans="2:25" ht="6" customHeight="1" x14ac:dyDescent="0.25"/>
    <row r="122" spans="2:25" ht="12.75" hidden="1" customHeight="1" x14ac:dyDescent="0.25"/>
    <row r="123" spans="2:25" ht="12" customHeight="1" x14ac:dyDescent="0.25">
      <c r="B123" s="269" t="s">
        <v>88</v>
      </c>
      <c r="C123" s="269"/>
      <c r="D123" s="269"/>
      <c r="E123" s="269"/>
      <c r="F123" s="269"/>
      <c r="G123" s="269"/>
      <c r="H123" s="269"/>
      <c r="J123" s="285">
        <v>0</v>
      </c>
      <c r="K123" s="285"/>
      <c r="M123" s="5">
        <v>0</v>
      </c>
      <c r="N123" s="285">
        <v>0</v>
      </c>
      <c r="O123" s="285"/>
      <c r="Q123" s="285">
        <v>0</v>
      </c>
      <c r="R123" s="285"/>
      <c r="S123" s="285">
        <v>0</v>
      </c>
      <c r="T123" s="285"/>
      <c r="U123" s="8">
        <v>0</v>
      </c>
      <c r="W123" s="41"/>
      <c r="Y123" s="41"/>
    </row>
    <row r="124" spans="2:25" ht="6" customHeight="1" x14ac:dyDescent="0.25"/>
    <row r="125" spans="2:25" ht="12.75" hidden="1" customHeight="1" x14ac:dyDescent="0.25"/>
    <row r="126" spans="2:25" ht="12" customHeight="1" x14ac:dyDescent="0.25">
      <c r="B126" s="269" t="s">
        <v>115</v>
      </c>
      <c r="C126" s="269"/>
      <c r="D126" s="269"/>
      <c r="E126" s="269"/>
      <c r="F126" s="269"/>
      <c r="G126" s="269"/>
      <c r="H126" s="269"/>
      <c r="J126" s="285">
        <v>2278.5</v>
      </c>
      <c r="K126" s="285"/>
      <c r="M126" s="5">
        <v>3500</v>
      </c>
      <c r="N126" s="285">
        <v>3500</v>
      </c>
      <c r="O126" s="285"/>
      <c r="Q126" s="285">
        <v>3773.44</v>
      </c>
      <c r="R126" s="285"/>
      <c r="S126" s="285">
        <v>0</v>
      </c>
      <c r="T126" s="285"/>
      <c r="U126" s="8">
        <v>4500</v>
      </c>
      <c r="W126" s="41"/>
      <c r="Y126" s="41"/>
    </row>
    <row r="127" spans="2:25" ht="6" customHeight="1" x14ac:dyDescent="0.25"/>
    <row r="128" spans="2:25" ht="12" customHeight="1" x14ac:dyDescent="0.25">
      <c r="C128" s="269" t="s">
        <v>149</v>
      </c>
      <c r="D128" s="269"/>
      <c r="E128" s="269"/>
      <c r="F128" s="269"/>
      <c r="G128" s="269"/>
      <c r="H128" s="269"/>
      <c r="I128" s="269"/>
    </row>
    <row r="129" spans="2:26" ht="12.75" hidden="1" customHeight="1" x14ac:dyDescent="0.25"/>
    <row r="130" spans="2:26" ht="12" customHeight="1" x14ac:dyDescent="0.25">
      <c r="D130" s="269" t="s">
        <v>47</v>
      </c>
      <c r="E130" s="269"/>
      <c r="F130" s="269"/>
      <c r="G130" s="269"/>
      <c r="H130" s="269"/>
      <c r="I130" s="269"/>
    </row>
    <row r="131" spans="2:26" ht="12.75" hidden="1" customHeight="1" x14ac:dyDescent="0.25"/>
    <row r="132" spans="2:26" ht="12" customHeight="1" x14ac:dyDescent="0.25">
      <c r="E132" s="269" t="s">
        <v>156</v>
      </c>
      <c r="F132" s="269"/>
      <c r="G132" s="269"/>
      <c r="H132" s="269"/>
      <c r="I132" s="269"/>
    </row>
    <row r="133" spans="2:26" ht="12.75" hidden="1" customHeight="1" x14ac:dyDescent="0.25"/>
    <row r="134" spans="2:26" ht="12" customHeight="1" x14ac:dyDescent="0.25">
      <c r="B134" s="269" t="s">
        <v>56</v>
      </c>
      <c r="C134" s="269"/>
      <c r="D134" s="269"/>
      <c r="E134" s="269"/>
      <c r="F134" s="269"/>
      <c r="G134" s="269"/>
      <c r="H134" s="269"/>
      <c r="J134" s="285">
        <v>540.11</v>
      </c>
      <c r="K134" s="285"/>
      <c r="M134" s="5">
        <v>1000</v>
      </c>
      <c r="N134" s="285">
        <v>1000</v>
      </c>
      <c r="O134" s="285"/>
      <c r="Q134" s="285">
        <v>400.1</v>
      </c>
      <c r="R134" s="285"/>
      <c r="S134" s="285">
        <v>0</v>
      </c>
      <c r="T134" s="285"/>
      <c r="U134" s="8">
        <v>1000</v>
      </c>
      <c r="W134" s="41"/>
      <c r="Y134" s="41"/>
    </row>
    <row r="135" spans="2:26" ht="6" customHeight="1" x14ac:dyDescent="0.25"/>
    <row r="136" spans="2:26" ht="12.75" hidden="1" customHeight="1" x14ac:dyDescent="0.25"/>
    <row r="137" spans="2:26" ht="12" customHeight="1" x14ac:dyDescent="0.25">
      <c r="B137" s="269" t="s">
        <v>98</v>
      </c>
      <c r="C137" s="269"/>
      <c r="D137" s="269"/>
      <c r="E137" s="269"/>
      <c r="F137" s="269"/>
      <c r="G137" s="269"/>
      <c r="H137" s="269"/>
      <c r="J137" s="285">
        <v>281.23</v>
      </c>
      <c r="K137" s="285"/>
      <c r="M137" s="5">
        <v>500</v>
      </c>
      <c r="N137" s="285">
        <v>500</v>
      </c>
      <c r="O137" s="285"/>
      <c r="Q137" s="285">
        <v>294</v>
      </c>
      <c r="R137" s="285"/>
      <c r="S137" s="285">
        <v>0</v>
      </c>
      <c r="T137" s="285"/>
      <c r="U137" s="8">
        <v>500</v>
      </c>
      <c r="W137" s="41"/>
      <c r="Y137" s="41"/>
    </row>
    <row r="138" spans="2:26" ht="6" customHeight="1" x14ac:dyDescent="0.25"/>
    <row r="139" spans="2:26" ht="12.75" hidden="1" customHeight="1" x14ac:dyDescent="0.25"/>
    <row r="140" spans="2:26" ht="12" customHeight="1" x14ac:dyDescent="0.25">
      <c r="B140" s="269" t="s">
        <v>99</v>
      </c>
      <c r="C140" s="269"/>
      <c r="D140" s="269"/>
      <c r="E140" s="269"/>
      <c r="F140" s="269"/>
      <c r="G140" s="269"/>
      <c r="H140" s="269"/>
      <c r="J140" s="285">
        <v>0</v>
      </c>
      <c r="K140" s="285"/>
      <c r="M140" s="5">
        <v>600</v>
      </c>
      <c r="N140" s="285">
        <v>600</v>
      </c>
      <c r="O140" s="285"/>
      <c r="Q140" s="285">
        <v>0</v>
      </c>
      <c r="R140" s="285"/>
      <c r="S140" s="285">
        <v>0</v>
      </c>
      <c r="T140" s="285"/>
      <c r="U140" s="8">
        <v>600</v>
      </c>
      <c r="W140" s="41"/>
      <c r="Y140" s="41"/>
    </row>
    <row r="141" spans="2:26" ht="6" customHeight="1" x14ac:dyDescent="0.25"/>
    <row r="142" spans="2:26" ht="12.75" hidden="1" customHeight="1" x14ac:dyDescent="0.25"/>
    <row r="143" spans="2:26" ht="12" customHeight="1" x14ac:dyDescent="0.25">
      <c r="B143" s="269" t="s">
        <v>100</v>
      </c>
      <c r="C143" s="269"/>
      <c r="D143" s="269"/>
      <c r="E143" s="269"/>
      <c r="F143" s="269"/>
      <c r="G143" s="269"/>
      <c r="H143" s="269"/>
      <c r="J143" s="285">
        <v>127</v>
      </c>
      <c r="K143" s="285"/>
      <c r="M143" s="5">
        <v>250</v>
      </c>
      <c r="N143" s="285">
        <v>250</v>
      </c>
      <c r="O143" s="285"/>
      <c r="Q143" s="290">
        <v>117.28</v>
      </c>
      <c r="R143" s="290"/>
      <c r="S143" s="285">
        <v>0</v>
      </c>
      <c r="T143" s="285"/>
      <c r="U143" s="8">
        <v>250</v>
      </c>
      <c r="W143" s="41"/>
      <c r="Y143" s="41"/>
      <c r="Z143" s="13"/>
    </row>
    <row r="144" spans="2:26" ht="6" customHeight="1" x14ac:dyDescent="0.25"/>
    <row r="145" spans="2:26" ht="12.75" hidden="1" customHeight="1" x14ac:dyDescent="0.25"/>
    <row r="146" spans="2:26" ht="12" customHeight="1" x14ac:dyDescent="0.25">
      <c r="B146" s="269" t="s">
        <v>164</v>
      </c>
      <c r="C146" s="269"/>
      <c r="D146" s="269"/>
      <c r="E146" s="269"/>
      <c r="F146" s="269"/>
      <c r="G146" s="269"/>
      <c r="H146" s="269"/>
      <c r="J146" s="285">
        <v>127</v>
      </c>
      <c r="K146" s="285"/>
      <c r="M146" s="5">
        <v>0</v>
      </c>
      <c r="N146" s="285">
        <v>0</v>
      </c>
      <c r="O146" s="285"/>
      <c r="Q146" s="285">
        <v>0</v>
      </c>
      <c r="R146" s="285"/>
      <c r="S146" s="285">
        <v>0</v>
      </c>
      <c r="T146" s="285"/>
      <c r="U146" s="8">
        <v>450</v>
      </c>
      <c r="W146" s="41"/>
      <c r="Y146" s="41"/>
      <c r="Z146" s="155" t="s">
        <v>404</v>
      </c>
    </row>
    <row r="147" spans="2:26" ht="6" customHeight="1" x14ac:dyDescent="0.25"/>
    <row r="148" spans="2:26" ht="12.75" hidden="1" customHeight="1" x14ac:dyDescent="0.25"/>
    <row r="149" spans="2:26" ht="12" customHeight="1" x14ac:dyDescent="0.25">
      <c r="B149" s="269" t="s">
        <v>165</v>
      </c>
      <c r="C149" s="269"/>
      <c r="D149" s="269"/>
      <c r="E149" s="269"/>
      <c r="F149" s="269"/>
      <c r="G149" s="269"/>
      <c r="H149" s="269"/>
      <c r="J149" s="285">
        <v>0</v>
      </c>
      <c r="K149" s="285"/>
      <c r="M149" s="5">
        <v>0</v>
      </c>
      <c r="N149" s="285">
        <v>0</v>
      </c>
      <c r="O149" s="285"/>
      <c r="Q149" s="285">
        <v>0</v>
      </c>
      <c r="R149" s="285"/>
      <c r="S149" s="285">
        <v>0</v>
      </c>
      <c r="T149" s="285"/>
      <c r="U149" s="8">
        <v>0</v>
      </c>
      <c r="W149" s="41"/>
      <c r="Y149" s="41"/>
      <c r="Z149" s="13"/>
    </row>
    <row r="150" spans="2:26" ht="6" customHeight="1" x14ac:dyDescent="0.25"/>
    <row r="151" spans="2:26" ht="12.75" hidden="1" customHeight="1" x14ac:dyDescent="0.25"/>
    <row r="152" spans="2:26" ht="12" customHeight="1" x14ac:dyDescent="0.25">
      <c r="B152" s="269" t="s">
        <v>166</v>
      </c>
      <c r="C152" s="269"/>
      <c r="D152" s="269"/>
      <c r="E152" s="269"/>
      <c r="F152" s="269"/>
      <c r="G152" s="269"/>
      <c r="H152" s="269"/>
      <c r="J152" s="285">
        <v>2198</v>
      </c>
      <c r="K152" s="285"/>
      <c r="M152" s="5">
        <v>3000</v>
      </c>
      <c r="N152" s="285">
        <v>3000</v>
      </c>
      <c r="O152" s="285"/>
      <c r="Q152" s="285">
        <v>395</v>
      </c>
      <c r="R152" s="285"/>
      <c r="S152" s="285">
        <v>0</v>
      </c>
      <c r="T152" s="285"/>
      <c r="U152" s="8">
        <v>3000</v>
      </c>
      <c r="W152" s="41"/>
      <c r="Y152" s="41"/>
      <c r="Z152" s="13"/>
    </row>
    <row r="153" spans="2:26" ht="6" customHeight="1" x14ac:dyDescent="0.25"/>
    <row r="154" spans="2:26" ht="12.75" hidden="1" customHeight="1" x14ac:dyDescent="0.25"/>
    <row r="155" spans="2:26" ht="12" customHeight="1" x14ac:dyDescent="0.25">
      <c r="B155" s="269" t="s">
        <v>167</v>
      </c>
      <c r="C155" s="269"/>
      <c r="D155" s="269"/>
      <c r="E155" s="269"/>
      <c r="F155" s="269"/>
      <c r="G155" s="269"/>
      <c r="H155" s="269"/>
      <c r="J155" s="285">
        <v>0</v>
      </c>
      <c r="K155" s="285"/>
      <c r="M155" s="5">
        <v>0</v>
      </c>
      <c r="N155" s="285">
        <v>0</v>
      </c>
      <c r="O155" s="285"/>
      <c r="Q155" s="285">
        <v>0</v>
      </c>
      <c r="R155" s="285"/>
      <c r="S155" s="285">
        <v>0</v>
      </c>
      <c r="T155" s="285"/>
      <c r="U155" s="8">
        <v>0</v>
      </c>
      <c r="W155" s="41"/>
      <c r="Y155" s="41"/>
    </row>
    <row r="156" spans="2:26" ht="6" customHeight="1" x14ac:dyDescent="0.25"/>
    <row r="157" spans="2:26" ht="12.75" hidden="1" customHeight="1" x14ac:dyDescent="0.25"/>
    <row r="158" spans="2:26" ht="12" customHeight="1" x14ac:dyDescent="0.25">
      <c r="B158" s="269" t="s">
        <v>168</v>
      </c>
      <c r="C158" s="269"/>
      <c r="D158" s="269"/>
      <c r="E158" s="269"/>
      <c r="F158" s="269"/>
      <c r="G158" s="269"/>
      <c r="H158" s="269"/>
      <c r="J158" s="285">
        <v>0</v>
      </c>
      <c r="K158" s="285"/>
      <c r="M158" s="5">
        <v>0</v>
      </c>
      <c r="N158" s="285">
        <v>0</v>
      </c>
      <c r="O158" s="285"/>
      <c r="Q158" s="285">
        <v>0</v>
      </c>
      <c r="R158" s="285"/>
      <c r="S158" s="285">
        <v>0</v>
      </c>
      <c r="T158" s="285"/>
      <c r="U158" s="8">
        <v>0</v>
      </c>
      <c r="W158" s="41"/>
      <c r="Y158" s="41"/>
    </row>
    <row r="159" spans="2:26" ht="6" customHeight="1" x14ac:dyDescent="0.25"/>
    <row r="160" spans="2:26" ht="12.75" hidden="1" customHeight="1" x14ac:dyDescent="0.25"/>
    <row r="161" spans="2:26" ht="12" customHeight="1" x14ac:dyDescent="0.25">
      <c r="B161" s="269" t="s">
        <v>58</v>
      </c>
      <c r="C161" s="269"/>
      <c r="D161" s="269"/>
      <c r="E161" s="269"/>
      <c r="F161" s="269"/>
      <c r="G161" s="269"/>
      <c r="H161" s="269"/>
      <c r="J161" s="285">
        <v>6188.69</v>
      </c>
      <c r="K161" s="285"/>
      <c r="M161" s="5">
        <v>6747</v>
      </c>
      <c r="N161" s="285">
        <v>6747</v>
      </c>
      <c r="O161" s="285"/>
      <c r="Q161" s="285">
        <v>4829.7299999999996</v>
      </c>
      <c r="R161" s="285"/>
      <c r="S161" s="285">
        <v>0</v>
      </c>
      <c r="T161" s="285"/>
      <c r="U161" s="8">
        <v>7200</v>
      </c>
      <c r="W161" s="41"/>
      <c r="Y161" s="41"/>
    </row>
    <row r="162" spans="2:26" ht="6" customHeight="1" x14ac:dyDescent="0.25"/>
    <row r="163" spans="2:26" ht="12.75" hidden="1" customHeight="1" x14ac:dyDescent="0.25"/>
    <row r="164" spans="2:26" ht="12" customHeight="1" x14ac:dyDescent="0.25">
      <c r="B164" s="269" t="s">
        <v>59</v>
      </c>
      <c r="C164" s="269"/>
      <c r="D164" s="269"/>
      <c r="E164" s="269"/>
      <c r="F164" s="269"/>
      <c r="G164" s="269"/>
      <c r="H164" s="269"/>
      <c r="J164" s="285">
        <v>1000</v>
      </c>
      <c r="K164" s="285"/>
      <c r="M164" s="5">
        <v>1500</v>
      </c>
      <c r="N164" s="285">
        <v>1500</v>
      </c>
      <c r="O164" s="285"/>
      <c r="Q164" s="285">
        <v>1038</v>
      </c>
      <c r="R164" s="285"/>
      <c r="S164" s="285">
        <v>0</v>
      </c>
      <c r="T164" s="285"/>
      <c r="U164" s="8">
        <v>1500</v>
      </c>
      <c r="W164" s="41"/>
      <c r="Y164" s="41"/>
      <c r="Z164" s="155" t="s">
        <v>405</v>
      </c>
    </row>
    <row r="165" spans="2:26" ht="6" customHeight="1" x14ac:dyDescent="0.25"/>
    <row r="166" spans="2:26" ht="12.75" hidden="1" customHeight="1" x14ac:dyDescent="0.25"/>
    <row r="167" spans="2:26" ht="12" customHeight="1" x14ac:dyDescent="0.25">
      <c r="B167" s="269" t="s">
        <v>101</v>
      </c>
      <c r="C167" s="269"/>
      <c r="D167" s="269"/>
      <c r="E167" s="269"/>
      <c r="F167" s="269"/>
      <c r="G167" s="269"/>
      <c r="H167" s="269"/>
      <c r="J167" s="285">
        <v>910</v>
      </c>
      <c r="K167" s="285"/>
      <c r="M167" s="5">
        <v>1500</v>
      </c>
      <c r="N167" s="285">
        <v>1500</v>
      </c>
      <c r="O167" s="285"/>
      <c r="Q167" s="285">
        <v>285</v>
      </c>
      <c r="R167" s="285"/>
      <c r="S167" s="285">
        <v>0</v>
      </c>
      <c r="T167" s="285"/>
      <c r="U167" s="8">
        <v>1500</v>
      </c>
      <c r="W167" s="41"/>
      <c r="Y167" s="41"/>
      <c r="Z167" s="13"/>
    </row>
    <row r="168" spans="2:26" ht="6" customHeight="1" x14ac:dyDescent="0.25"/>
    <row r="169" spans="2:26" ht="12.75" hidden="1" customHeight="1" x14ac:dyDescent="0.25"/>
    <row r="170" spans="2:26" ht="12" customHeight="1" x14ac:dyDescent="0.25">
      <c r="B170" s="269" t="s">
        <v>102</v>
      </c>
      <c r="C170" s="269"/>
      <c r="D170" s="269"/>
      <c r="E170" s="269"/>
      <c r="F170" s="269"/>
      <c r="G170" s="269"/>
      <c r="H170" s="269"/>
      <c r="J170" s="285">
        <v>1079</v>
      </c>
      <c r="K170" s="285"/>
      <c r="M170" s="5">
        <v>1200</v>
      </c>
      <c r="N170" s="285">
        <v>1200</v>
      </c>
      <c r="O170" s="285"/>
      <c r="Q170" s="285">
        <v>899.9</v>
      </c>
      <c r="R170" s="285"/>
      <c r="S170" s="285">
        <v>0</v>
      </c>
      <c r="T170" s="285"/>
      <c r="U170" s="8">
        <v>1200</v>
      </c>
      <c r="W170" s="41"/>
      <c r="Y170" s="41"/>
      <c r="Z170" s="13"/>
    </row>
    <row r="171" spans="2:26" ht="6" customHeight="1" x14ac:dyDescent="0.25"/>
    <row r="172" spans="2:26" ht="12.75" hidden="1" customHeight="1" x14ac:dyDescent="0.25"/>
    <row r="173" spans="2:26" ht="12" customHeight="1" x14ac:dyDescent="0.25">
      <c r="B173" s="269" t="s">
        <v>62</v>
      </c>
      <c r="C173" s="269"/>
      <c r="D173" s="269"/>
      <c r="E173" s="269"/>
      <c r="F173" s="269"/>
      <c r="G173" s="269"/>
      <c r="H173" s="269"/>
      <c r="J173" s="285">
        <v>0</v>
      </c>
      <c r="K173" s="285"/>
      <c r="M173" s="5">
        <v>0</v>
      </c>
      <c r="N173" s="285">
        <v>0</v>
      </c>
      <c r="O173" s="285"/>
      <c r="Q173" s="285">
        <v>0</v>
      </c>
      <c r="R173" s="285"/>
      <c r="S173" s="285">
        <v>0</v>
      </c>
      <c r="T173" s="285"/>
      <c r="U173" s="8">
        <v>0</v>
      </c>
      <c r="W173" s="41"/>
      <c r="Y173" s="41"/>
    </row>
    <row r="174" spans="2:26" ht="6" customHeight="1" x14ac:dyDescent="0.25"/>
    <row r="175" spans="2:26" ht="12.75" hidden="1" customHeight="1" x14ac:dyDescent="0.25"/>
    <row r="176" spans="2:26" ht="12" customHeight="1" x14ac:dyDescent="0.25">
      <c r="B176" s="269" t="s">
        <v>169</v>
      </c>
      <c r="C176" s="269"/>
      <c r="D176" s="269"/>
      <c r="E176" s="269"/>
      <c r="F176" s="269"/>
      <c r="G176" s="269"/>
      <c r="H176" s="269"/>
      <c r="J176" s="285">
        <v>0</v>
      </c>
      <c r="K176" s="285"/>
      <c r="M176" s="5">
        <v>500</v>
      </c>
      <c r="N176" s="285">
        <v>500</v>
      </c>
      <c r="O176" s="285"/>
      <c r="Q176" s="285">
        <v>0</v>
      </c>
      <c r="R176" s="285"/>
      <c r="S176" s="285">
        <v>0</v>
      </c>
      <c r="T176" s="285"/>
      <c r="U176" s="8">
        <v>500</v>
      </c>
      <c r="W176" s="41"/>
      <c r="Y176" s="41"/>
    </row>
    <row r="177" spans="2:26" ht="6" customHeight="1" x14ac:dyDescent="0.25"/>
    <row r="178" spans="2:26" ht="12.75" hidden="1" customHeight="1" x14ac:dyDescent="0.25"/>
    <row r="179" spans="2:26" ht="12" customHeight="1" x14ac:dyDescent="0.25">
      <c r="B179" s="269" t="s">
        <v>63</v>
      </c>
      <c r="C179" s="269"/>
      <c r="D179" s="269"/>
      <c r="E179" s="269"/>
      <c r="F179" s="269"/>
      <c r="G179" s="269"/>
      <c r="H179" s="269"/>
      <c r="J179" s="285">
        <v>0</v>
      </c>
      <c r="K179" s="285"/>
      <c r="M179" s="5">
        <v>250</v>
      </c>
      <c r="N179" s="285">
        <v>250</v>
      </c>
      <c r="O179" s="285"/>
      <c r="Q179" s="285">
        <v>0</v>
      </c>
      <c r="R179" s="285"/>
      <c r="S179" s="285">
        <v>0</v>
      </c>
      <c r="T179" s="285"/>
      <c r="U179" s="8">
        <v>250</v>
      </c>
      <c r="W179" s="41"/>
      <c r="Y179" s="41"/>
    </row>
    <row r="180" spans="2:26" ht="6" customHeight="1" x14ac:dyDescent="0.25"/>
    <row r="181" spans="2:26" ht="12.75" hidden="1" customHeight="1" x14ac:dyDescent="0.25"/>
    <row r="182" spans="2:26" ht="12" customHeight="1" x14ac:dyDescent="0.25">
      <c r="B182" s="269" t="s">
        <v>64</v>
      </c>
      <c r="C182" s="269"/>
      <c r="D182" s="269"/>
      <c r="E182" s="269"/>
      <c r="F182" s="269"/>
      <c r="G182" s="269"/>
      <c r="H182" s="269"/>
      <c r="J182" s="285">
        <v>174.23</v>
      </c>
      <c r="K182" s="285"/>
      <c r="M182" s="5">
        <v>1000</v>
      </c>
      <c r="N182" s="285">
        <v>1000</v>
      </c>
      <c r="O182" s="285"/>
      <c r="Q182" s="285">
        <v>0</v>
      </c>
      <c r="R182" s="285"/>
      <c r="S182" s="285">
        <v>0</v>
      </c>
      <c r="T182" s="285"/>
      <c r="U182" s="8">
        <v>1000</v>
      </c>
      <c r="W182" s="41"/>
      <c r="Y182" s="41"/>
    </row>
    <row r="183" spans="2:26" ht="6" customHeight="1" x14ac:dyDescent="0.25"/>
    <row r="184" spans="2:26" ht="12.75" hidden="1" customHeight="1" x14ac:dyDescent="0.25"/>
    <row r="185" spans="2:26" ht="12" customHeight="1" x14ac:dyDescent="0.25">
      <c r="B185" s="269" t="s">
        <v>65</v>
      </c>
      <c r="C185" s="269"/>
      <c r="D185" s="269"/>
      <c r="E185" s="269"/>
      <c r="F185" s="269"/>
      <c r="G185" s="269"/>
      <c r="H185" s="269"/>
      <c r="J185" s="285">
        <v>2677.5</v>
      </c>
      <c r="K185" s="285"/>
      <c r="M185" s="5">
        <v>5000</v>
      </c>
      <c r="N185" s="285">
        <v>5000</v>
      </c>
      <c r="O185" s="285"/>
      <c r="Q185" s="285">
        <v>2273.98</v>
      </c>
      <c r="R185" s="285"/>
      <c r="S185" s="285">
        <v>0</v>
      </c>
      <c r="T185" s="285"/>
      <c r="U185" s="8">
        <v>5000</v>
      </c>
      <c r="W185" s="41"/>
      <c r="Y185" s="41"/>
    </row>
    <row r="186" spans="2:26" ht="6" customHeight="1" x14ac:dyDescent="0.25"/>
    <row r="187" spans="2:26" ht="12.75" hidden="1" customHeight="1" x14ac:dyDescent="0.25"/>
    <row r="188" spans="2:26" ht="12" customHeight="1" x14ac:dyDescent="0.25">
      <c r="B188" s="269" t="s">
        <v>66</v>
      </c>
      <c r="C188" s="269"/>
      <c r="D188" s="269"/>
      <c r="E188" s="269"/>
      <c r="F188" s="269"/>
      <c r="G188" s="269"/>
      <c r="H188" s="269"/>
      <c r="J188" s="285">
        <v>0</v>
      </c>
      <c r="K188" s="285"/>
      <c r="M188" s="5">
        <v>500</v>
      </c>
      <c r="N188" s="285">
        <v>500</v>
      </c>
      <c r="O188" s="285"/>
      <c r="Q188" s="285">
        <v>0</v>
      </c>
      <c r="R188" s="285"/>
      <c r="S188" s="285">
        <v>0</v>
      </c>
      <c r="T188" s="285"/>
      <c r="U188" s="8">
        <v>250</v>
      </c>
      <c r="W188" s="41"/>
      <c r="Y188" s="41"/>
    </row>
    <row r="189" spans="2:26" ht="6" customHeight="1" x14ac:dyDescent="0.25"/>
    <row r="190" spans="2:26" ht="12.75" hidden="1" customHeight="1" x14ac:dyDescent="0.25"/>
    <row r="191" spans="2:26" ht="12" customHeight="1" x14ac:dyDescent="0.25">
      <c r="B191" s="269" t="s">
        <v>170</v>
      </c>
      <c r="C191" s="269"/>
      <c r="D191" s="269"/>
      <c r="E191" s="269"/>
      <c r="F191" s="269"/>
      <c r="G191" s="269"/>
      <c r="H191" s="269"/>
      <c r="J191" s="285">
        <v>744.8</v>
      </c>
      <c r="K191" s="285"/>
      <c r="M191" s="5">
        <v>1000</v>
      </c>
      <c r="N191" s="285">
        <v>1000</v>
      </c>
      <c r="O191" s="285"/>
      <c r="Q191" s="290">
        <v>698.37</v>
      </c>
      <c r="R191" s="290"/>
      <c r="S191" s="285">
        <v>0</v>
      </c>
      <c r="T191" s="285"/>
      <c r="U191" s="8">
        <v>1000</v>
      </c>
      <c r="W191" s="41"/>
      <c r="Y191" s="41"/>
      <c r="Z191" s="13"/>
    </row>
    <row r="192" spans="2:26" ht="6" customHeight="1" x14ac:dyDescent="0.25"/>
    <row r="193" spans="2:25" ht="12.75" hidden="1" customHeight="1" x14ac:dyDescent="0.25"/>
    <row r="194" spans="2:25" ht="12" customHeight="1" x14ac:dyDescent="0.25">
      <c r="B194" s="269" t="s">
        <v>103</v>
      </c>
      <c r="C194" s="269"/>
      <c r="D194" s="269"/>
      <c r="E194" s="269"/>
      <c r="F194" s="269"/>
      <c r="G194" s="269"/>
      <c r="H194" s="269"/>
      <c r="J194" s="285">
        <v>3268.87</v>
      </c>
      <c r="K194" s="285"/>
      <c r="M194" s="5">
        <v>4000</v>
      </c>
      <c r="N194" s="285">
        <v>4000</v>
      </c>
      <c r="O194" s="285"/>
      <c r="Q194" s="285">
        <v>2493.0300000000002</v>
      </c>
      <c r="R194" s="285"/>
      <c r="S194" s="285">
        <v>0</v>
      </c>
      <c r="T194" s="285"/>
      <c r="U194" s="8">
        <v>4000</v>
      </c>
      <c r="W194" s="41"/>
      <c r="Y194" s="41"/>
    </row>
    <row r="195" spans="2:25" ht="6" customHeight="1" x14ac:dyDescent="0.25"/>
    <row r="196" spans="2:25" ht="12.75" hidden="1" customHeight="1" x14ac:dyDescent="0.25"/>
    <row r="197" spans="2:25" ht="12" customHeight="1" x14ac:dyDescent="0.25">
      <c r="B197" s="269" t="s">
        <v>105</v>
      </c>
      <c r="C197" s="269"/>
      <c r="D197" s="269"/>
      <c r="E197" s="269"/>
      <c r="F197" s="269"/>
      <c r="G197" s="269"/>
      <c r="H197" s="269"/>
      <c r="J197" s="285">
        <v>1200</v>
      </c>
      <c r="K197" s="285"/>
      <c r="M197" s="5">
        <v>1250</v>
      </c>
      <c r="N197" s="285">
        <v>1250</v>
      </c>
      <c r="O197" s="285"/>
      <c r="Q197" s="285">
        <v>999.8</v>
      </c>
      <c r="R197" s="285"/>
      <c r="S197" s="285">
        <v>0</v>
      </c>
      <c r="T197" s="285"/>
      <c r="U197" s="8">
        <v>1250</v>
      </c>
      <c r="W197" s="41"/>
      <c r="Y197" s="41"/>
    </row>
    <row r="198" spans="2:25" ht="6" customHeight="1" x14ac:dyDescent="0.25"/>
    <row r="199" spans="2:25" ht="12.75" hidden="1" customHeight="1" x14ac:dyDescent="0.25"/>
    <row r="200" spans="2:25" ht="12" customHeight="1" x14ac:dyDescent="0.25">
      <c r="B200" s="269" t="s">
        <v>171</v>
      </c>
      <c r="C200" s="269"/>
      <c r="D200" s="269"/>
      <c r="E200" s="269"/>
      <c r="F200" s="269"/>
      <c r="G200" s="269"/>
      <c r="H200" s="269"/>
      <c r="J200" s="285">
        <v>480</v>
      </c>
      <c r="K200" s="285"/>
      <c r="M200" s="5">
        <v>600</v>
      </c>
      <c r="N200" s="285">
        <v>600</v>
      </c>
      <c r="O200" s="285"/>
      <c r="Q200" s="285">
        <v>500</v>
      </c>
      <c r="R200" s="285"/>
      <c r="S200" s="285">
        <v>0</v>
      </c>
      <c r="T200" s="285"/>
      <c r="U200" s="8">
        <v>600</v>
      </c>
      <c r="W200" s="41"/>
      <c r="Y200" s="41"/>
    </row>
    <row r="201" spans="2:25" ht="6" customHeight="1" x14ac:dyDescent="0.25"/>
    <row r="202" spans="2:25" ht="12.75" hidden="1" customHeight="1" x14ac:dyDescent="0.25"/>
    <row r="203" spans="2:25" ht="12" customHeight="1" x14ac:dyDescent="0.25">
      <c r="B203" s="269" t="s">
        <v>172</v>
      </c>
      <c r="C203" s="269"/>
      <c r="D203" s="269"/>
      <c r="E203" s="269"/>
      <c r="F203" s="269"/>
      <c r="G203" s="269"/>
      <c r="H203" s="269"/>
      <c r="J203" s="285">
        <v>0</v>
      </c>
      <c r="K203" s="285"/>
      <c r="M203" s="5">
        <v>0</v>
      </c>
      <c r="N203" s="285">
        <v>0</v>
      </c>
      <c r="O203" s="285"/>
      <c r="Q203" s="285">
        <v>0</v>
      </c>
      <c r="R203" s="285"/>
      <c r="S203" s="285">
        <v>0</v>
      </c>
      <c r="T203" s="285"/>
      <c r="U203" s="8">
        <v>0</v>
      </c>
      <c r="W203" s="41"/>
      <c r="Y203" s="41"/>
    </row>
    <row r="204" spans="2:25" ht="6" customHeight="1" x14ac:dyDescent="0.25"/>
    <row r="205" spans="2:25" ht="12.75" hidden="1" customHeight="1" x14ac:dyDescent="0.25"/>
    <row r="206" spans="2:25" ht="12" customHeight="1" x14ac:dyDescent="0.25">
      <c r="B206" s="269" t="s">
        <v>173</v>
      </c>
      <c r="C206" s="269"/>
      <c r="D206" s="269"/>
      <c r="E206" s="269"/>
      <c r="F206" s="269"/>
      <c r="G206" s="269"/>
      <c r="H206" s="269"/>
      <c r="J206" s="285">
        <v>0</v>
      </c>
      <c r="K206" s="285"/>
      <c r="M206" s="5">
        <v>0</v>
      </c>
      <c r="N206" s="285">
        <v>0</v>
      </c>
      <c r="O206" s="285"/>
      <c r="Q206" s="285">
        <v>0</v>
      </c>
      <c r="R206" s="285"/>
      <c r="S206" s="285">
        <v>0</v>
      </c>
      <c r="T206" s="285"/>
      <c r="U206" s="8">
        <v>0</v>
      </c>
      <c r="W206" s="41"/>
      <c r="Y206" s="41"/>
    </row>
    <row r="207" spans="2:25" ht="6" customHeight="1" x14ac:dyDescent="0.25"/>
    <row r="208" spans="2:25" ht="12.75" hidden="1" customHeight="1" x14ac:dyDescent="0.25"/>
    <row r="209" spans="2:26" ht="12" customHeight="1" x14ac:dyDescent="0.25">
      <c r="B209" s="269" t="s">
        <v>174</v>
      </c>
      <c r="C209" s="269"/>
      <c r="D209" s="269"/>
      <c r="E209" s="269"/>
      <c r="F209" s="269"/>
      <c r="G209" s="269"/>
      <c r="H209" s="269"/>
      <c r="J209" s="285">
        <v>340.7</v>
      </c>
      <c r="K209" s="285"/>
      <c r="M209" s="5">
        <v>1000</v>
      </c>
      <c r="N209" s="285">
        <v>1000</v>
      </c>
      <c r="O209" s="285"/>
      <c r="Q209" s="319">
        <v>-524.48</v>
      </c>
      <c r="R209" s="319"/>
      <c r="S209" s="285">
        <v>0</v>
      </c>
      <c r="T209" s="285"/>
      <c r="U209" s="8">
        <v>1000</v>
      </c>
      <c r="W209" s="41"/>
      <c r="Y209" s="41"/>
    </row>
    <row r="210" spans="2:26" ht="6" customHeight="1" x14ac:dyDescent="0.25"/>
    <row r="211" spans="2:26" ht="12.75" hidden="1" customHeight="1" x14ac:dyDescent="0.25"/>
    <row r="212" spans="2:26" ht="12" customHeight="1" x14ac:dyDescent="0.25">
      <c r="B212" s="269" t="s">
        <v>106</v>
      </c>
      <c r="C212" s="269"/>
      <c r="D212" s="269"/>
      <c r="E212" s="269"/>
      <c r="F212" s="269"/>
      <c r="G212" s="269"/>
      <c r="H212" s="269"/>
      <c r="J212" s="285">
        <v>3563.28</v>
      </c>
      <c r="K212" s="285"/>
      <c r="M212" s="5">
        <v>7000</v>
      </c>
      <c r="N212" s="285">
        <v>7000</v>
      </c>
      <c r="O212" s="285"/>
      <c r="Q212" s="285">
        <v>7201.76</v>
      </c>
      <c r="R212" s="285"/>
      <c r="S212" s="285">
        <v>0</v>
      </c>
      <c r="T212" s="285"/>
      <c r="U212" s="8">
        <v>8500</v>
      </c>
      <c r="W212" s="41"/>
      <c r="Y212" s="41"/>
    </row>
    <row r="213" spans="2:26" ht="6" customHeight="1" x14ac:dyDescent="0.25"/>
    <row r="214" spans="2:26" ht="12.75" hidden="1" customHeight="1" x14ac:dyDescent="0.25"/>
    <row r="215" spans="2:26" ht="12" customHeight="1" x14ac:dyDescent="0.25">
      <c r="B215" s="269" t="s">
        <v>175</v>
      </c>
      <c r="C215" s="269"/>
      <c r="D215" s="269"/>
      <c r="E215" s="269"/>
      <c r="F215" s="269"/>
      <c r="G215" s="269"/>
      <c r="H215" s="269"/>
      <c r="J215" s="285">
        <v>3921</v>
      </c>
      <c r="K215" s="285"/>
      <c r="M215" s="5">
        <v>6000</v>
      </c>
      <c r="N215" s="285">
        <v>6000</v>
      </c>
      <c r="O215" s="285"/>
      <c r="Q215" s="285">
        <v>4178.68</v>
      </c>
      <c r="R215" s="285"/>
      <c r="S215" s="285">
        <v>0</v>
      </c>
      <c r="T215" s="285"/>
      <c r="U215" s="8">
        <v>6500</v>
      </c>
      <c r="W215" s="41"/>
      <c r="Y215" s="41"/>
      <c r="Z215" s="155" t="s">
        <v>406</v>
      </c>
    </row>
    <row r="216" spans="2:26" ht="6" customHeight="1" x14ac:dyDescent="0.25"/>
    <row r="217" spans="2:26" ht="12.75" hidden="1" customHeight="1" x14ac:dyDescent="0.25"/>
    <row r="218" spans="2:26" ht="12" customHeight="1" x14ac:dyDescent="0.25">
      <c r="B218" s="269" t="s">
        <v>247</v>
      </c>
      <c r="C218" s="269"/>
      <c r="D218" s="269"/>
      <c r="E218" s="269"/>
      <c r="F218" s="269"/>
      <c r="G218" s="269"/>
      <c r="H218" s="269"/>
      <c r="J218" s="285">
        <v>9587.18</v>
      </c>
      <c r="K218" s="285"/>
      <c r="M218" s="5">
        <v>20000</v>
      </c>
      <c r="N218" s="285">
        <v>20000</v>
      </c>
      <c r="O218" s="285"/>
      <c r="Q218" s="290">
        <v>11049.86</v>
      </c>
      <c r="R218" s="290"/>
      <c r="S218" s="285">
        <v>0</v>
      </c>
      <c r="T218" s="285"/>
      <c r="U218" s="8">
        <v>20000</v>
      </c>
      <c r="W218" s="41"/>
      <c r="Y218" s="41"/>
      <c r="Z218" s="13"/>
    </row>
    <row r="219" spans="2:26" ht="6" customHeight="1" x14ac:dyDescent="0.25"/>
    <row r="220" spans="2:26" ht="12.75" hidden="1" customHeight="1" x14ac:dyDescent="0.25"/>
    <row r="221" spans="2:26" ht="12" customHeight="1" x14ac:dyDescent="0.25">
      <c r="B221" s="269" t="s">
        <v>176</v>
      </c>
      <c r="C221" s="269"/>
      <c r="D221" s="269"/>
      <c r="E221" s="269"/>
      <c r="F221" s="269"/>
      <c r="G221" s="269"/>
      <c r="H221" s="269"/>
      <c r="J221" s="285">
        <v>0</v>
      </c>
      <c r="K221" s="285"/>
      <c r="M221" s="5">
        <v>0</v>
      </c>
      <c r="N221" s="285">
        <v>0</v>
      </c>
      <c r="O221" s="285"/>
      <c r="Q221" s="285">
        <v>0</v>
      </c>
      <c r="R221" s="285"/>
      <c r="S221" s="285">
        <v>0</v>
      </c>
      <c r="T221" s="285"/>
      <c r="U221" s="8">
        <v>0</v>
      </c>
      <c r="W221" s="41"/>
      <c r="Y221" s="41"/>
    </row>
    <row r="222" spans="2:26" ht="6" customHeight="1" x14ac:dyDescent="0.25"/>
    <row r="223" spans="2:26" ht="12.75" hidden="1" customHeight="1" x14ac:dyDescent="0.25"/>
    <row r="224" spans="2:26" ht="12" customHeight="1" x14ac:dyDescent="0.25">
      <c r="B224" s="269" t="s">
        <v>72</v>
      </c>
      <c r="C224" s="269"/>
      <c r="D224" s="269"/>
      <c r="E224" s="269"/>
      <c r="F224" s="269"/>
      <c r="G224" s="269"/>
      <c r="H224" s="269"/>
      <c r="J224" s="285">
        <v>0</v>
      </c>
      <c r="K224" s="285"/>
      <c r="M224" s="5">
        <v>0</v>
      </c>
      <c r="N224" s="285">
        <v>0</v>
      </c>
      <c r="O224" s="285"/>
      <c r="Q224" s="285">
        <v>0</v>
      </c>
      <c r="R224" s="285"/>
      <c r="S224" s="285">
        <v>0</v>
      </c>
      <c r="T224" s="285"/>
      <c r="U224" s="8">
        <v>0</v>
      </c>
      <c r="W224" s="41"/>
      <c r="Y224" s="41"/>
    </row>
    <row r="225" spans="2:26" ht="6" customHeight="1" x14ac:dyDescent="0.25"/>
    <row r="226" spans="2:26" ht="12.75" hidden="1" customHeight="1" x14ac:dyDescent="0.25"/>
    <row r="227" spans="2:26" ht="12" customHeight="1" x14ac:dyDescent="0.25">
      <c r="B227" s="269" t="s">
        <v>76</v>
      </c>
      <c r="C227" s="269"/>
      <c r="D227" s="269"/>
      <c r="E227" s="269"/>
      <c r="F227" s="269"/>
      <c r="G227" s="269"/>
      <c r="H227" s="269"/>
      <c r="J227" s="285">
        <v>125</v>
      </c>
      <c r="K227" s="285"/>
      <c r="M227" s="5">
        <v>0</v>
      </c>
      <c r="N227" s="285">
        <v>0</v>
      </c>
      <c r="O227" s="285"/>
      <c r="Q227" s="285">
        <v>0</v>
      </c>
      <c r="R227" s="285"/>
      <c r="S227" s="285">
        <v>0</v>
      </c>
      <c r="T227" s="285"/>
      <c r="U227" s="8">
        <v>0</v>
      </c>
      <c r="W227" s="41"/>
      <c r="Y227" s="41"/>
    </row>
    <row r="228" spans="2:26" ht="6" customHeight="1" x14ac:dyDescent="0.25"/>
    <row r="229" spans="2:26" ht="12.75" hidden="1" customHeight="1" x14ac:dyDescent="0.25"/>
    <row r="230" spans="2:26" ht="12" customHeight="1" x14ac:dyDescent="0.25">
      <c r="B230" s="269" t="s">
        <v>248</v>
      </c>
      <c r="C230" s="269"/>
      <c r="D230" s="269"/>
      <c r="E230" s="269"/>
      <c r="F230" s="269"/>
      <c r="G230" s="269"/>
      <c r="H230" s="269"/>
      <c r="J230" s="285">
        <v>17834</v>
      </c>
      <c r="K230" s="285"/>
      <c r="M230" s="5">
        <v>18000</v>
      </c>
      <c r="N230" s="290">
        <v>18000</v>
      </c>
      <c r="O230" s="290"/>
      <c r="Q230" s="290">
        <v>4800</v>
      </c>
      <c r="R230" s="290"/>
      <c r="S230" s="285">
        <v>0</v>
      </c>
      <c r="T230" s="285"/>
      <c r="U230" s="8">
        <v>18000</v>
      </c>
      <c r="W230" s="41"/>
      <c r="Y230" s="41"/>
      <c r="Z230" s="13"/>
    </row>
    <row r="231" spans="2:26" ht="6" customHeight="1" x14ac:dyDescent="0.25"/>
    <row r="232" spans="2:26" ht="2.25" customHeight="1" x14ac:dyDescent="0.25"/>
    <row r="233" spans="2:26" ht="10.5" customHeight="1" x14ac:dyDescent="0.25">
      <c r="E233" s="269" t="s">
        <v>177</v>
      </c>
      <c r="F233" s="269"/>
      <c r="G233" s="269"/>
      <c r="H233" s="269"/>
      <c r="I233" s="269"/>
      <c r="J233" s="294">
        <v>176781.18</v>
      </c>
      <c r="K233" s="294"/>
      <c r="M233" s="6">
        <v>241350</v>
      </c>
      <c r="N233" s="294">
        <v>241350</v>
      </c>
      <c r="O233" s="294"/>
      <c r="Q233" s="295">
        <f>SUM(Q72:Q230)</f>
        <v>170982.39</v>
      </c>
      <c r="R233" s="295">
        <f>SUM(R72:R230)</f>
        <v>0</v>
      </c>
      <c r="S233" s="295">
        <v>0</v>
      </c>
      <c r="T233" s="295"/>
      <c r="U233" s="23">
        <f>SUM(U72:U230)</f>
        <v>328951.51166000002</v>
      </c>
      <c r="V233" s="23"/>
      <c r="W233" s="23">
        <f>SUM(W72:W230)</f>
        <v>0</v>
      </c>
      <c r="X233" s="23"/>
      <c r="Y233" s="23">
        <f>SUM(Y72:Y230)</f>
        <v>0</v>
      </c>
    </row>
    <row r="234" spans="2:26" ht="7.5" customHeight="1" x14ac:dyDescent="0.25"/>
    <row r="235" spans="2:26" ht="12.75" hidden="1" customHeight="1" x14ac:dyDescent="0.25"/>
    <row r="236" spans="2:26" ht="12" customHeight="1" x14ac:dyDescent="0.25">
      <c r="E236" s="291" t="s">
        <v>121</v>
      </c>
      <c r="F236" s="291"/>
      <c r="G236" s="291"/>
      <c r="H236" s="291"/>
      <c r="I236" s="291"/>
    </row>
    <row r="237" spans="2:26" ht="12.75" hidden="1" customHeight="1" x14ac:dyDescent="0.25"/>
    <row r="238" spans="2:26" ht="12" customHeight="1" x14ac:dyDescent="0.25">
      <c r="B238" s="269" t="s">
        <v>122</v>
      </c>
      <c r="C238" s="269"/>
      <c r="D238" s="269"/>
      <c r="E238" s="269"/>
      <c r="F238" s="269"/>
      <c r="G238" s="269"/>
      <c r="H238" s="269"/>
      <c r="J238" s="285">
        <v>0</v>
      </c>
      <c r="K238" s="285"/>
      <c r="M238" s="5">
        <v>0</v>
      </c>
      <c r="N238" s="285">
        <v>0</v>
      </c>
      <c r="O238" s="285"/>
      <c r="Q238" s="285">
        <v>0</v>
      </c>
      <c r="R238" s="285"/>
      <c r="S238" s="285">
        <v>0</v>
      </c>
      <c r="T238" s="285"/>
      <c r="U238" s="8">
        <v>0</v>
      </c>
      <c r="W238" s="8"/>
      <c r="Y238" s="8"/>
    </row>
    <row r="239" spans="2:26" ht="6" customHeight="1" x14ac:dyDescent="0.25"/>
    <row r="240" spans="2:26" ht="2.25" customHeight="1" x14ac:dyDescent="0.25"/>
    <row r="241" spans="2:25" ht="10.5" customHeight="1" x14ac:dyDescent="0.25">
      <c r="E241" s="269" t="s">
        <v>123</v>
      </c>
      <c r="F241" s="269"/>
      <c r="G241" s="269"/>
      <c r="H241" s="269"/>
      <c r="I241" s="269"/>
      <c r="J241" s="294">
        <v>0</v>
      </c>
      <c r="K241" s="294"/>
      <c r="M241" s="6">
        <v>0</v>
      </c>
      <c r="N241" s="294">
        <v>0</v>
      </c>
      <c r="O241" s="294"/>
      <c r="Q241" s="294">
        <v>0</v>
      </c>
      <c r="R241" s="294"/>
      <c r="S241" s="294">
        <v>0</v>
      </c>
      <c r="T241" s="294"/>
      <c r="U241" s="6">
        <v>0</v>
      </c>
      <c r="V241" s="6"/>
      <c r="W241" s="6">
        <v>0</v>
      </c>
      <c r="X241" s="6"/>
      <c r="Y241" s="6">
        <v>0</v>
      </c>
    </row>
    <row r="242" spans="2:25" ht="7.5" customHeight="1" x14ac:dyDescent="0.25"/>
    <row r="243" spans="2:25" ht="12" customHeight="1" x14ac:dyDescent="0.25">
      <c r="C243" s="269" t="s">
        <v>149</v>
      </c>
      <c r="D243" s="269"/>
      <c r="E243" s="269"/>
      <c r="F243" s="269"/>
      <c r="G243" s="269"/>
      <c r="H243" s="269"/>
      <c r="I243" s="269"/>
    </row>
    <row r="244" spans="2:25" ht="12.75" hidden="1" customHeight="1" x14ac:dyDescent="0.25"/>
    <row r="245" spans="2:25" ht="12" customHeight="1" x14ac:dyDescent="0.25">
      <c r="D245" s="269" t="s">
        <v>47</v>
      </c>
      <c r="E245" s="269"/>
      <c r="F245" s="269"/>
      <c r="G245" s="269"/>
      <c r="H245" s="269"/>
      <c r="I245" s="269"/>
    </row>
    <row r="246" spans="2:25" ht="12.75" hidden="1" customHeight="1" x14ac:dyDescent="0.25"/>
    <row r="247" spans="2:25" ht="12" customHeight="1" x14ac:dyDescent="0.25">
      <c r="E247" s="291" t="s">
        <v>124</v>
      </c>
      <c r="F247" s="291"/>
      <c r="G247" s="291"/>
      <c r="H247" s="291"/>
      <c r="I247" s="291"/>
    </row>
    <row r="248" spans="2:25" ht="12.75" hidden="1" customHeight="1" x14ac:dyDescent="0.25"/>
    <row r="249" spans="2:25" ht="12" customHeight="1" x14ac:dyDescent="0.25">
      <c r="B249" s="269" t="s">
        <v>51</v>
      </c>
      <c r="C249" s="269"/>
      <c r="D249" s="269"/>
      <c r="E249" s="269"/>
      <c r="F249" s="269"/>
      <c r="G249" s="269"/>
      <c r="H249" s="269"/>
      <c r="J249" s="285">
        <v>0</v>
      </c>
      <c r="K249" s="285"/>
      <c r="M249" s="5">
        <v>0</v>
      </c>
      <c r="N249" s="285">
        <v>0</v>
      </c>
      <c r="O249" s="285"/>
      <c r="Q249" s="285">
        <v>0</v>
      </c>
      <c r="R249" s="285"/>
      <c r="S249" s="285">
        <v>0</v>
      </c>
      <c r="T249" s="285"/>
      <c r="U249" s="8">
        <v>0</v>
      </c>
      <c r="W249" s="8">
        <v>0</v>
      </c>
      <c r="Y249" s="8"/>
    </row>
    <row r="250" spans="2:25" ht="6" customHeight="1" x14ac:dyDescent="0.25"/>
    <row r="251" spans="2:25" ht="12.75" hidden="1" customHeight="1" x14ac:dyDescent="0.25"/>
    <row r="252" spans="2:25" ht="12" customHeight="1" x14ac:dyDescent="0.25">
      <c r="B252" s="269" t="s">
        <v>52</v>
      </c>
      <c r="C252" s="269"/>
      <c r="D252" s="269"/>
      <c r="E252" s="269"/>
      <c r="F252" s="269"/>
      <c r="G252" s="269"/>
      <c r="H252" s="269"/>
      <c r="J252" s="285">
        <v>0</v>
      </c>
      <c r="K252" s="285"/>
      <c r="M252" s="5">
        <v>0</v>
      </c>
      <c r="N252" s="285">
        <v>0</v>
      </c>
      <c r="O252" s="285"/>
      <c r="Q252" s="285">
        <v>0</v>
      </c>
      <c r="R252" s="285"/>
      <c r="S252" s="285">
        <v>0</v>
      </c>
      <c r="T252" s="285"/>
      <c r="U252" s="8">
        <v>0</v>
      </c>
      <c r="W252" s="8">
        <v>0</v>
      </c>
      <c r="Y252" s="8"/>
    </row>
    <row r="253" spans="2:25" ht="6" customHeight="1" x14ac:dyDescent="0.25"/>
    <row r="254" spans="2:25" ht="2.25" customHeight="1" x14ac:dyDescent="0.25"/>
    <row r="255" spans="2:25" ht="10.5" customHeight="1" x14ac:dyDescent="0.25">
      <c r="E255" s="269" t="s">
        <v>125</v>
      </c>
      <c r="F255" s="269"/>
      <c r="G255" s="269"/>
      <c r="H255" s="269"/>
      <c r="I255" s="269"/>
      <c r="J255" s="294">
        <v>0</v>
      </c>
      <c r="K255" s="294"/>
      <c r="M255" s="6">
        <v>0</v>
      </c>
      <c r="N255" s="294">
        <v>0</v>
      </c>
      <c r="O255" s="294"/>
      <c r="Q255" s="294">
        <v>0</v>
      </c>
      <c r="R255" s="294"/>
      <c r="S255" s="294">
        <v>0</v>
      </c>
      <c r="T255" s="294"/>
      <c r="U255" s="6">
        <v>0</v>
      </c>
      <c r="V255" s="6"/>
      <c r="W255" s="6">
        <v>0</v>
      </c>
      <c r="X255" s="6"/>
      <c r="Y255" s="6">
        <v>0</v>
      </c>
    </row>
    <row r="256" spans="2:25" ht="7.5" customHeight="1" x14ac:dyDescent="0.25"/>
    <row r="257" spans="2:26" ht="12.75" hidden="1" customHeight="1" x14ac:dyDescent="0.25"/>
    <row r="258" spans="2:26" ht="12" customHeight="1" x14ac:dyDescent="0.25">
      <c r="E258" s="269" t="s">
        <v>126</v>
      </c>
      <c r="F258" s="269"/>
      <c r="G258" s="269"/>
      <c r="H258" s="269"/>
      <c r="I258" s="269"/>
    </row>
    <row r="259" spans="2:26" ht="12.75" hidden="1" customHeight="1" x14ac:dyDescent="0.25"/>
    <row r="260" spans="2:26" ht="12" customHeight="1" x14ac:dyDescent="0.25">
      <c r="B260" s="269" t="s">
        <v>127</v>
      </c>
      <c r="C260" s="269"/>
      <c r="D260" s="269"/>
      <c r="E260" s="269"/>
      <c r="F260" s="269"/>
      <c r="G260" s="269"/>
      <c r="H260" s="269"/>
      <c r="J260" s="285">
        <v>18116.419999999998</v>
      </c>
      <c r="K260" s="285"/>
      <c r="M260" s="5">
        <v>18500</v>
      </c>
      <c r="N260" s="285">
        <v>24228</v>
      </c>
      <c r="O260" s="285"/>
      <c r="Q260" s="285">
        <v>24228</v>
      </c>
      <c r="R260" s="285"/>
      <c r="S260" s="285">
        <v>0</v>
      </c>
      <c r="T260" s="285"/>
      <c r="U260" s="8">
        <v>25000</v>
      </c>
      <c r="W260" s="41"/>
      <c r="Y260" s="41"/>
    </row>
    <row r="261" spans="2:26" ht="6" customHeight="1" x14ac:dyDescent="0.25"/>
    <row r="262" spans="2:26" ht="12.75" hidden="1" customHeight="1" x14ac:dyDescent="0.25"/>
    <row r="263" spans="2:26" ht="12" customHeight="1" x14ac:dyDescent="0.25">
      <c r="B263" s="269" t="s">
        <v>128</v>
      </c>
      <c r="C263" s="269"/>
      <c r="D263" s="269"/>
      <c r="E263" s="269"/>
      <c r="F263" s="269"/>
      <c r="G263" s="269"/>
      <c r="H263" s="269"/>
      <c r="J263" s="285">
        <v>3139.96</v>
      </c>
      <c r="K263" s="285"/>
      <c r="M263" s="5">
        <v>7400</v>
      </c>
      <c r="N263" s="285">
        <v>7400</v>
      </c>
      <c r="O263" s="285"/>
      <c r="Q263" s="285">
        <v>5291.72</v>
      </c>
      <c r="R263" s="285"/>
      <c r="S263" s="285">
        <v>0</v>
      </c>
      <c r="T263" s="285"/>
      <c r="U263" s="8">
        <v>9000</v>
      </c>
      <c r="W263" s="41"/>
      <c r="Y263" s="41"/>
    </row>
    <row r="264" spans="2:26" ht="6" customHeight="1" x14ac:dyDescent="0.25"/>
    <row r="265" spans="2:26" ht="2.25" customHeight="1" x14ac:dyDescent="0.25"/>
    <row r="266" spans="2:26" ht="10.5" customHeight="1" x14ac:dyDescent="0.25">
      <c r="E266" s="269" t="s">
        <v>129</v>
      </c>
      <c r="F266" s="269"/>
      <c r="G266" s="269"/>
      <c r="H266" s="269"/>
      <c r="I266" s="269"/>
      <c r="J266" s="294">
        <v>22829</v>
      </c>
      <c r="K266" s="294"/>
      <c r="M266" s="6">
        <v>25900</v>
      </c>
      <c r="N266" s="294">
        <v>31628</v>
      </c>
      <c r="O266" s="294"/>
      <c r="Q266" s="295">
        <f>SUM(Q260:R263)</f>
        <v>29519.72</v>
      </c>
      <c r="R266" s="295"/>
      <c r="S266" s="295">
        <v>0</v>
      </c>
      <c r="T266" s="295"/>
      <c r="U266" s="23">
        <f>SUM(U260:U263)</f>
        <v>34000</v>
      </c>
      <c r="V266" s="23"/>
      <c r="W266" s="23">
        <f>SUM(W260:W263)</f>
        <v>0</v>
      </c>
      <c r="X266" s="23"/>
      <c r="Y266" s="23">
        <f>SUM(Y260:Y263)</f>
        <v>0</v>
      </c>
    </row>
    <row r="267" spans="2:26" ht="7.5" customHeight="1" x14ac:dyDescent="0.25"/>
    <row r="268" spans="2:26" ht="12.75" hidden="1" customHeight="1" x14ac:dyDescent="0.25"/>
    <row r="269" spans="2:26" ht="12" customHeight="1" x14ac:dyDescent="0.25">
      <c r="E269" s="291" t="s">
        <v>130</v>
      </c>
      <c r="F269" s="291"/>
      <c r="G269" s="291"/>
      <c r="H269" s="291"/>
      <c r="I269" s="291"/>
    </row>
    <row r="270" spans="2:26" ht="12.75" hidden="1" customHeight="1" x14ac:dyDescent="0.25"/>
    <row r="271" spans="2:26" ht="12" customHeight="1" x14ac:dyDescent="0.25">
      <c r="B271" s="269" t="s">
        <v>131</v>
      </c>
      <c r="C271" s="269"/>
      <c r="D271" s="269"/>
      <c r="E271" s="269"/>
      <c r="F271" s="269"/>
      <c r="G271" s="269"/>
      <c r="H271" s="269"/>
      <c r="J271" s="285">
        <v>8000</v>
      </c>
      <c r="K271" s="285"/>
      <c r="M271" s="5">
        <v>10000</v>
      </c>
      <c r="N271" s="285">
        <v>4272</v>
      </c>
      <c r="O271" s="285"/>
      <c r="Q271" s="285">
        <v>0</v>
      </c>
      <c r="R271" s="285"/>
      <c r="S271" s="285">
        <v>0</v>
      </c>
      <c r="T271" s="285"/>
      <c r="U271" s="8">
        <v>10000</v>
      </c>
      <c r="W271" s="41"/>
      <c r="Y271" s="41"/>
      <c r="Z271" s="155" t="s">
        <v>407</v>
      </c>
    </row>
    <row r="272" spans="2:26" ht="6" customHeight="1" x14ac:dyDescent="0.25"/>
    <row r="273" spans="2:26" ht="2.25" customHeight="1" x14ac:dyDescent="0.25"/>
    <row r="274" spans="2:26" ht="10.5" customHeight="1" x14ac:dyDescent="0.25">
      <c r="E274" s="269" t="s">
        <v>132</v>
      </c>
      <c r="F274" s="269"/>
      <c r="G274" s="269"/>
      <c r="H274" s="269"/>
      <c r="I274" s="269"/>
      <c r="J274" s="294">
        <v>0</v>
      </c>
      <c r="K274" s="294"/>
      <c r="M274" s="6">
        <v>10000</v>
      </c>
      <c r="N274" s="294">
        <v>4272</v>
      </c>
      <c r="O274" s="294"/>
      <c r="Q274" s="295">
        <f>SUM(Q271)</f>
        <v>0</v>
      </c>
      <c r="R274" s="295">
        <f>SUM(R271)</f>
        <v>0</v>
      </c>
      <c r="S274" s="295">
        <v>0</v>
      </c>
      <c r="T274" s="295"/>
      <c r="U274" s="23">
        <f>SUM(U271)</f>
        <v>10000</v>
      </c>
      <c r="V274" s="23"/>
      <c r="W274" s="23">
        <f>SUM(W271)</f>
        <v>0</v>
      </c>
      <c r="X274" s="23"/>
      <c r="Y274" s="23">
        <f>SUM(Y271)</f>
        <v>0</v>
      </c>
    </row>
    <row r="275" spans="2:26" ht="7.5" customHeight="1" x14ac:dyDescent="0.25"/>
    <row r="276" spans="2:26" ht="12.75" hidden="1" customHeight="1" x14ac:dyDescent="0.25"/>
    <row r="277" spans="2:26" ht="12" customHeight="1" x14ac:dyDescent="0.25">
      <c r="E277" s="291" t="s">
        <v>136</v>
      </c>
      <c r="F277" s="291"/>
      <c r="G277" s="291"/>
      <c r="H277" s="291"/>
      <c r="I277" s="291"/>
    </row>
    <row r="278" spans="2:26" ht="12.75" hidden="1" customHeight="1" x14ac:dyDescent="0.25"/>
    <row r="279" spans="2:26" ht="12" customHeight="1" x14ac:dyDescent="0.25">
      <c r="B279" s="269" t="s">
        <v>257</v>
      </c>
      <c r="C279" s="269"/>
      <c r="D279" s="269"/>
      <c r="E279" s="269"/>
      <c r="F279" s="269"/>
      <c r="G279" s="269"/>
      <c r="H279" s="269"/>
      <c r="J279" s="285">
        <v>0</v>
      </c>
      <c r="K279" s="285"/>
      <c r="M279" s="5">
        <v>137082</v>
      </c>
      <c r="N279" s="285">
        <v>137082</v>
      </c>
      <c r="O279" s="285"/>
      <c r="Q279" s="289">
        <v>0</v>
      </c>
      <c r="R279" s="289"/>
      <c r="S279" s="285">
        <v>0</v>
      </c>
      <c r="T279" s="285"/>
      <c r="U279" s="8">
        <v>145753</v>
      </c>
      <c r="W279" s="41"/>
      <c r="Y279" s="41"/>
      <c r="Z279" s="155" t="s">
        <v>408</v>
      </c>
    </row>
    <row r="280" spans="2:26" ht="6" customHeight="1" x14ac:dyDescent="0.25"/>
    <row r="281" spans="2:26" ht="2.25" customHeight="1" x14ac:dyDescent="0.25"/>
    <row r="282" spans="2:26" ht="10.5" customHeight="1" x14ac:dyDescent="0.25">
      <c r="E282" s="269" t="s">
        <v>138</v>
      </c>
      <c r="F282" s="269"/>
      <c r="G282" s="269"/>
      <c r="H282" s="269"/>
      <c r="I282" s="269"/>
      <c r="J282" s="294">
        <v>0</v>
      </c>
      <c r="K282" s="294"/>
      <c r="M282" s="6">
        <v>13782</v>
      </c>
      <c r="N282" s="294">
        <v>13782</v>
      </c>
      <c r="O282" s="294"/>
      <c r="Q282" s="295">
        <f>SUM(Q279)</f>
        <v>0</v>
      </c>
      <c r="R282" s="295"/>
      <c r="S282" s="295">
        <v>0</v>
      </c>
      <c r="T282" s="295"/>
      <c r="U282" s="23">
        <f>SUM(U279)</f>
        <v>145753</v>
      </c>
      <c r="V282" s="23"/>
      <c r="W282" s="23">
        <f>SUM(W279)</f>
        <v>0</v>
      </c>
      <c r="X282" s="23"/>
      <c r="Y282" s="23">
        <f>SUM(Y279)</f>
        <v>0</v>
      </c>
    </row>
    <row r="283" spans="2:26" ht="7.5" customHeight="1" x14ac:dyDescent="0.25"/>
    <row r="284" spans="2:26" ht="2.25" customHeight="1" x14ac:dyDescent="0.25"/>
    <row r="285" spans="2:26" ht="10.5" customHeight="1" x14ac:dyDescent="0.25">
      <c r="D285" s="147"/>
      <c r="E285" s="118" t="s">
        <v>139</v>
      </c>
      <c r="F285" s="118"/>
      <c r="G285" s="2"/>
      <c r="H285" s="2"/>
      <c r="I285" s="2"/>
      <c r="J285" s="270">
        <v>198037.55</v>
      </c>
      <c r="K285" s="270"/>
      <c r="M285" s="143">
        <v>414332</v>
      </c>
      <c r="N285" s="6"/>
      <c r="O285" s="143">
        <v>414332</v>
      </c>
      <c r="P285" s="6"/>
      <c r="Q285" s="297">
        <f>SUM(Q282,Q274,Q266,Q233)</f>
        <v>200502.11000000002</v>
      </c>
      <c r="R285" s="297">
        <f>SUM(R282,R274,R266,R233)</f>
        <v>0</v>
      </c>
      <c r="S285" s="295">
        <v>0</v>
      </c>
      <c r="T285" s="295"/>
      <c r="U285" s="144">
        <f>SUM(U282,U274,U266,U233)</f>
        <v>518704.51166000002</v>
      </c>
      <c r="V285" s="23"/>
      <c r="W285" s="144">
        <f>SUM(W282,W274,W266,W233)</f>
        <v>0</v>
      </c>
      <c r="X285" s="23"/>
      <c r="Y285" s="144">
        <f>SUM(Y282,Y274,Y266,Y233)</f>
        <v>0</v>
      </c>
    </row>
    <row r="286" spans="2:26" ht="21.75" customHeight="1" x14ac:dyDescent="0.25"/>
    <row r="287" spans="2:26" ht="9.6" customHeight="1" x14ac:dyDescent="0.25">
      <c r="M287" s="13" t="s">
        <v>360</v>
      </c>
      <c r="U287" s="28">
        <f>SUM(U65-U285)</f>
        <v>-67945.511660000018</v>
      </c>
      <c r="V287" s="27"/>
      <c r="W287" s="28">
        <f>SUM(W65-W285)</f>
        <v>0</v>
      </c>
      <c r="X287" s="27"/>
      <c r="Y287" s="28">
        <f>SUM(Y65-Y285)</f>
        <v>0</v>
      </c>
    </row>
    <row r="288" spans="2:26" ht="21.75" customHeight="1" x14ac:dyDescent="0.25"/>
    <row r="289" spans="6:25" ht="13.2" x14ac:dyDescent="0.25">
      <c r="K289" s="13" t="s">
        <v>234</v>
      </c>
      <c r="O289" s="28">
        <f>U287</f>
        <v>-67945.511660000018</v>
      </c>
      <c r="S289" s="13" t="str">
        <f>'Gen Fund With Rev'!S799</f>
        <v xml:space="preserve">Fund Balance as of 12.31.2023 </v>
      </c>
      <c r="T289" s="13"/>
      <c r="U289" s="13"/>
      <c r="V289" s="13"/>
      <c r="W289" s="13"/>
      <c r="Y289" s="29">
        <v>261783.86</v>
      </c>
    </row>
    <row r="290" spans="6:25" ht="12.75" customHeight="1" x14ac:dyDescent="0.25">
      <c r="K290" s="13" t="s">
        <v>238</v>
      </c>
      <c r="O290" s="28"/>
      <c r="S290" s="13" t="str">
        <f>'Gen Fund With Rev'!S800</f>
        <v xml:space="preserve">Fund Balance as of 0xxxx </v>
      </c>
      <c r="T290" s="13"/>
      <c r="U290" s="13"/>
      <c r="V290" s="13"/>
      <c r="W290" s="13"/>
      <c r="Y290" s="29" t="s">
        <v>235</v>
      </c>
    </row>
    <row r="291" spans="6:25" ht="30" customHeight="1" x14ac:dyDescent="0.25"/>
    <row r="292" spans="6:25" ht="12.75" customHeight="1" x14ac:dyDescent="0.25">
      <c r="F292" s="10"/>
    </row>
    <row r="294" spans="6:25" ht="12.75" customHeight="1" x14ac:dyDescent="0.25">
      <c r="F294" s="13"/>
    </row>
    <row r="295" spans="6:25" ht="12.75" customHeight="1" x14ac:dyDescent="0.25">
      <c r="F295" s="42"/>
      <c r="G295" s="42"/>
      <c r="H295" s="42"/>
      <c r="I295" s="42"/>
      <c r="J295" s="42"/>
      <c r="K295" s="42"/>
      <c r="L295" s="42"/>
      <c r="M295" s="42"/>
      <c r="N295" s="42"/>
      <c r="O295" s="42"/>
      <c r="P295" s="42"/>
      <c r="Q295" s="42"/>
      <c r="R295" s="42"/>
      <c r="S295" s="42"/>
      <c r="T295" s="42"/>
      <c r="U295" s="42"/>
      <c r="V295" s="42"/>
      <c r="W295" s="42"/>
      <c r="X295" s="42"/>
      <c r="Y295" s="42"/>
    </row>
    <row r="296" spans="6:25" ht="12.75" customHeight="1" x14ac:dyDescent="0.25">
      <c r="F296" s="42"/>
      <c r="G296" s="42"/>
      <c r="H296" s="42"/>
      <c r="I296" s="42"/>
      <c r="J296" s="42"/>
      <c r="K296" s="42"/>
      <c r="L296" s="42"/>
      <c r="M296" s="42"/>
      <c r="N296" s="42"/>
      <c r="O296" s="42"/>
      <c r="P296" s="42"/>
      <c r="Q296" s="42"/>
      <c r="R296" s="42"/>
      <c r="S296" s="42"/>
      <c r="T296" s="42"/>
      <c r="U296" s="42"/>
      <c r="V296" s="42"/>
      <c r="W296" s="42"/>
      <c r="X296" s="42"/>
      <c r="Y296" s="42"/>
    </row>
    <row r="297" spans="6:25" ht="12.75" customHeight="1" x14ac:dyDescent="0.25">
      <c r="F297" s="42"/>
      <c r="G297" s="42"/>
      <c r="H297" s="42"/>
      <c r="I297" s="42"/>
      <c r="J297" s="42"/>
      <c r="K297" s="42"/>
      <c r="L297" s="42"/>
      <c r="M297" s="42"/>
      <c r="N297" s="42"/>
      <c r="O297" s="42"/>
      <c r="P297" s="42"/>
      <c r="Q297" s="42"/>
      <c r="R297" s="42"/>
      <c r="S297" s="42"/>
      <c r="T297" s="42"/>
      <c r="U297" s="42"/>
      <c r="V297" s="42"/>
      <c r="W297" s="42"/>
      <c r="X297" s="42"/>
      <c r="Y297" s="42"/>
    </row>
    <row r="298" spans="6:25" ht="12.75" customHeight="1" x14ac:dyDescent="0.25">
      <c r="F298" s="42"/>
      <c r="G298" s="42"/>
      <c r="H298" s="42"/>
      <c r="I298" s="42"/>
      <c r="J298" s="42"/>
      <c r="K298" s="42"/>
      <c r="L298" s="42"/>
      <c r="M298" s="42"/>
      <c r="N298" s="42"/>
      <c r="O298" s="42"/>
      <c r="P298" s="42"/>
      <c r="Q298" s="42"/>
      <c r="R298" s="42"/>
      <c r="S298" s="42"/>
      <c r="T298" s="42"/>
      <c r="U298" s="42"/>
      <c r="V298" s="42"/>
      <c r="W298" s="42"/>
      <c r="X298" s="42"/>
      <c r="Y298" s="42"/>
    </row>
    <row r="299" spans="6:25" ht="12.75" customHeight="1" x14ac:dyDescent="0.25">
      <c r="F299" s="42"/>
      <c r="G299" s="42"/>
      <c r="H299" s="42"/>
      <c r="I299" s="42"/>
      <c r="J299" s="42"/>
      <c r="K299" s="42"/>
      <c r="L299" s="42"/>
      <c r="M299" s="42"/>
      <c r="N299" s="42"/>
      <c r="O299" s="42"/>
      <c r="P299" s="42"/>
      <c r="Q299" s="42"/>
      <c r="R299" s="42"/>
      <c r="S299" s="42"/>
      <c r="T299" s="42"/>
      <c r="U299" s="42"/>
      <c r="V299" s="42"/>
      <c r="W299" s="42"/>
      <c r="X299" s="42"/>
      <c r="Y299" s="42"/>
    </row>
    <row r="300" spans="6:25" ht="12.75" customHeight="1" x14ac:dyDescent="0.25">
      <c r="F300" s="42"/>
      <c r="G300" s="42"/>
      <c r="H300" s="42"/>
      <c r="I300" s="42"/>
      <c r="J300" s="42"/>
      <c r="K300" s="42"/>
      <c r="L300" s="42"/>
      <c r="M300" s="42"/>
      <c r="N300" s="42"/>
      <c r="O300" s="42"/>
      <c r="P300" s="42"/>
      <c r="Q300" s="42"/>
      <c r="R300" s="42"/>
      <c r="S300" s="42"/>
      <c r="T300" s="42"/>
      <c r="U300" s="42"/>
      <c r="V300" s="42"/>
      <c r="W300" s="42"/>
      <c r="X300" s="42"/>
      <c r="Y300" s="42"/>
    </row>
    <row r="301" spans="6:25" ht="12.75" customHeight="1" x14ac:dyDescent="0.25">
      <c r="F301" s="42"/>
      <c r="G301" s="42"/>
      <c r="H301" s="42"/>
      <c r="I301" s="42"/>
      <c r="J301" s="42"/>
      <c r="K301" s="42"/>
      <c r="L301" s="42"/>
      <c r="M301" s="42"/>
      <c r="N301" s="42"/>
      <c r="O301" s="42"/>
      <c r="P301" s="42"/>
      <c r="Q301" s="42"/>
      <c r="R301" s="42"/>
      <c r="S301" s="42"/>
      <c r="T301" s="42"/>
      <c r="U301" s="42"/>
      <c r="V301" s="42"/>
      <c r="W301" s="42"/>
      <c r="X301" s="42"/>
      <c r="Y301" s="42"/>
    </row>
    <row r="302" spans="6:25" ht="12.75" customHeight="1" x14ac:dyDescent="0.25">
      <c r="F302" s="42"/>
      <c r="G302" s="42"/>
      <c r="H302" s="42"/>
      <c r="I302" s="42"/>
      <c r="J302" s="42"/>
      <c r="K302" s="42"/>
      <c r="L302" s="42"/>
      <c r="M302" s="42"/>
      <c r="N302" s="42"/>
      <c r="O302" s="42"/>
      <c r="P302" s="42"/>
      <c r="Q302" s="42"/>
      <c r="R302" s="42"/>
      <c r="S302" s="42"/>
      <c r="T302" s="42"/>
      <c r="U302" s="42"/>
      <c r="V302" s="42"/>
      <c r="W302" s="42"/>
      <c r="X302" s="42"/>
      <c r="Y302" s="42"/>
    </row>
    <row r="303" spans="6:25" ht="12.75" customHeight="1" x14ac:dyDescent="0.25">
      <c r="F303" s="42"/>
      <c r="G303" s="42"/>
      <c r="H303" s="42"/>
      <c r="I303" s="42"/>
      <c r="J303" s="42"/>
      <c r="K303" s="42"/>
      <c r="L303" s="42"/>
      <c r="M303" s="42"/>
      <c r="N303" s="42"/>
      <c r="O303" s="42"/>
      <c r="P303" s="42"/>
      <c r="Q303" s="42"/>
      <c r="R303" s="42"/>
      <c r="S303" s="42"/>
      <c r="T303" s="42"/>
      <c r="U303" s="42"/>
      <c r="V303" s="42"/>
      <c r="W303" s="42"/>
      <c r="X303" s="42"/>
      <c r="Y303" s="42"/>
    </row>
  </sheetData>
  <sheetProtection algorithmName="SHA-512" hashValue="DNgws0s1QbbnnWGf8ZXxhcDme9t8LaONtYwswhoCDsokaalo01ek35GYv3aXHL+pbmLQpCg+RK5j493UpZ09kQ==" saltValue="ftOuRvOqYbkT8qrHdNQG6w==" spinCount="100000" sheet="1"/>
  <mergeCells count="414">
    <mergeCell ref="B56:H56"/>
    <mergeCell ref="Q87:R87"/>
    <mergeCell ref="G7:I7"/>
    <mergeCell ref="E282:I282"/>
    <mergeCell ref="J282:K282"/>
    <mergeCell ref="N282:O282"/>
    <mergeCell ref="Q282:R282"/>
    <mergeCell ref="N271:O271"/>
    <mergeCell ref="Q271:R271"/>
    <mergeCell ref="E266:I266"/>
    <mergeCell ref="J285:K285"/>
    <mergeCell ref="Q285:R285"/>
    <mergeCell ref="S271:T271"/>
    <mergeCell ref="E274:I274"/>
    <mergeCell ref="J274:K274"/>
    <mergeCell ref="N274:O274"/>
    <mergeCell ref="Q274:R274"/>
    <mergeCell ref="S274:T274"/>
    <mergeCell ref="J271:K271"/>
    <mergeCell ref="S282:T282"/>
    <mergeCell ref="S279:T279"/>
    <mergeCell ref="B271:H271"/>
    <mergeCell ref="S285:T285"/>
    <mergeCell ref="E277:I277"/>
    <mergeCell ref="B279:H279"/>
    <mergeCell ref="J279:K279"/>
    <mergeCell ref="N279:O279"/>
    <mergeCell ref="Q279:R279"/>
    <mergeCell ref="J266:K266"/>
    <mergeCell ref="N266:O266"/>
    <mergeCell ref="Q266:R266"/>
    <mergeCell ref="S266:T266"/>
    <mergeCell ref="E269:I269"/>
    <mergeCell ref="B260:H260"/>
    <mergeCell ref="J260:K260"/>
    <mergeCell ref="N260:O260"/>
    <mergeCell ref="Q260:R260"/>
    <mergeCell ref="S260:T260"/>
    <mergeCell ref="B263:H263"/>
    <mergeCell ref="J263:K263"/>
    <mergeCell ref="N263:O263"/>
    <mergeCell ref="Q263:R263"/>
    <mergeCell ref="S263:T263"/>
    <mergeCell ref="E255:I255"/>
    <mergeCell ref="J255:K255"/>
    <mergeCell ref="N255:O255"/>
    <mergeCell ref="Q255:R255"/>
    <mergeCell ref="S255:T255"/>
    <mergeCell ref="C243:I243"/>
    <mergeCell ref="D245:I245"/>
    <mergeCell ref="E247:I247"/>
    <mergeCell ref="B249:H249"/>
    <mergeCell ref="J249:K249"/>
    <mergeCell ref="N249:O249"/>
    <mergeCell ref="E258:I258"/>
    <mergeCell ref="Q249:R249"/>
    <mergeCell ref="S249:T249"/>
    <mergeCell ref="B252:H252"/>
    <mergeCell ref="J252:K252"/>
    <mergeCell ref="N252:O252"/>
    <mergeCell ref="Q252:R252"/>
    <mergeCell ref="S252:T252"/>
    <mergeCell ref="E236:I236"/>
    <mergeCell ref="B238:H238"/>
    <mergeCell ref="J238:K238"/>
    <mergeCell ref="N238:O238"/>
    <mergeCell ref="Q238:R238"/>
    <mergeCell ref="S238:T238"/>
    <mergeCell ref="E241:I241"/>
    <mergeCell ref="J241:K241"/>
    <mergeCell ref="N241:O241"/>
    <mergeCell ref="Q241:R241"/>
    <mergeCell ref="S241:T241"/>
    <mergeCell ref="B230:H230"/>
    <mergeCell ref="J230:K230"/>
    <mergeCell ref="N230:O230"/>
    <mergeCell ref="Q230:R230"/>
    <mergeCell ref="S230:T230"/>
    <mergeCell ref="E233:I233"/>
    <mergeCell ref="J233:K233"/>
    <mergeCell ref="N233:O233"/>
    <mergeCell ref="Q233:R233"/>
    <mergeCell ref="S233:T233"/>
    <mergeCell ref="B224:H224"/>
    <mergeCell ref="J224:K224"/>
    <mergeCell ref="N224:O224"/>
    <mergeCell ref="Q224:R224"/>
    <mergeCell ref="S224:T224"/>
    <mergeCell ref="B227:H227"/>
    <mergeCell ref="J227:K227"/>
    <mergeCell ref="N227:O227"/>
    <mergeCell ref="Q227:R227"/>
    <mergeCell ref="S227:T227"/>
    <mergeCell ref="B218:H218"/>
    <mergeCell ref="J218:K218"/>
    <mergeCell ref="N218:O218"/>
    <mergeCell ref="Q218:R218"/>
    <mergeCell ref="S218:T218"/>
    <mergeCell ref="B221:H221"/>
    <mergeCell ref="J221:K221"/>
    <mergeCell ref="N221:O221"/>
    <mergeCell ref="Q221:R221"/>
    <mergeCell ref="S221:T221"/>
    <mergeCell ref="B212:H212"/>
    <mergeCell ref="J212:K212"/>
    <mergeCell ref="N212:O212"/>
    <mergeCell ref="Q212:R212"/>
    <mergeCell ref="S212:T212"/>
    <mergeCell ref="B215:H215"/>
    <mergeCell ref="J215:K215"/>
    <mergeCell ref="N215:O215"/>
    <mergeCell ref="Q215:R215"/>
    <mergeCell ref="S215:T215"/>
    <mergeCell ref="B206:H206"/>
    <mergeCell ref="J206:K206"/>
    <mergeCell ref="N206:O206"/>
    <mergeCell ref="Q206:R206"/>
    <mergeCell ref="S206:T206"/>
    <mergeCell ref="B209:H209"/>
    <mergeCell ref="J209:K209"/>
    <mergeCell ref="N209:O209"/>
    <mergeCell ref="Q209:R209"/>
    <mergeCell ref="S209:T209"/>
    <mergeCell ref="B200:H200"/>
    <mergeCell ref="J200:K200"/>
    <mergeCell ref="N200:O200"/>
    <mergeCell ref="Q200:R200"/>
    <mergeCell ref="S200:T200"/>
    <mergeCell ref="B203:H203"/>
    <mergeCell ref="J203:K203"/>
    <mergeCell ref="N203:O203"/>
    <mergeCell ref="Q203:R203"/>
    <mergeCell ref="S203:T203"/>
    <mergeCell ref="B194:H194"/>
    <mergeCell ref="J194:K194"/>
    <mergeCell ref="N194:O194"/>
    <mergeCell ref="Q194:R194"/>
    <mergeCell ref="S194:T194"/>
    <mergeCell ref="B197:H197"/>
    <mergeCell ref="J197:K197"/>
    <mergeCell ref="N197:O197"/>
    <mergeCell ref="Q197:R197"/>
    <mergeCell ref="S197:T197"/>
    <mergeCell ref="B188:H188"/>
    <mergeCell ref="J188:K188"/>
    <mergeCell ref="N188:O188"/>
    <mergeCell ref="Q188:R188"/>
    <mergeCell ref="S188:T188"/>
    <mergeCell ref="B191:H191"/>
    <mergeCell ref="J191:K191"/>
    <mergeCell ref="N191:O191"/>
    <mergeCell ref="Q191:R191"/>
    <mergeCell ref="S191:T191"/>
    <mergeCell ref="B182:H182"/>
    <mergeCell ref="J182:K182"/>
    <mergeCell ref="N182:O182"/>
    <mergeCell ref="Q182:R182"/>
    <mergeCell ref="S182:T182"/>
    <mergeCell ref="B185:H185"/>
    <mergeCell ref="J185:K185"/>
    <mergeCell ref="N185:O185"/>
    <mergeCell ref="Q185:R185"/>
    <mergeCell ref="S185:T185"/>
    <mergeCell ref="B176:H176"/>
    <mergeCell ref="J176:K176"/>
    <mergeCell ref="N176:O176"/>
    <mergeCell ref="Q176:R176"/>
    <mergeCell ref="S176:T176"/>
    <mergeCell ref="B179:H179"/>
    <mergeCell ref="J179:K179"/>
    <mergeCell ref="N179:O179"/>
    <mergeCell ref="Q179:R179"/>
    <mergeCell ref="S179:T179"/>
    <mergeCell ref="B170:H170"/>
    <mergeCell ref="J170:K170"/>
    <mergeCell ref="N170:O170"/>
    <mergeCell ref="Q170:R170"/>
    <mergeCell ref="S170:T170"/>
    <mergeCell ref="B173:H173"/>
    <mergeCell ref="J173:K173"/>
    <mergeCell ref="N173:O173"/>
    <mergeCell ref="Q173:R173"/>
    <mergeCell ref="S173:T173"/>
    <mergeCell ref="B164:H164"/>
    <mergeCell ref="J164:K164"/>
    <mergeCell ref="N164:O164"/>
    <mergeCell ref="Q164:R164"/>
    <mergeCell ref="S164:T164"/>
    <mergeCell ref="B167:H167"/>
    <mergeCell ref="J167:K167"/>
    <mergeCell ref="N167:O167"/>
    <mergeCell ref="Q167:R167"/>
    <mergeCell ref="S167:T167"/>
    <mergeCell ref="B158:H158"/>
    <mergeCell ref="J158:K158"/>
    <mergeCell ref="N158:O158"/>
    <mergeCell ref="Q158:R158"/>
    <mergeCell ref="S158:T158"/>
    <mergeCell ref="B161:H161"/>
    <mergeCell ref="J161:K161"/>
    <mergeCell ref="N161:O161"/>
    <mergeCell ref="Q161:R161"/>
    <mergeCell ref="S161:T161"/>
    <mergeCell ref="B152:H152"/>
    <mergeCell ref="J152:K152"/>
    <mergeCell ref="N152:O152"/>
    <mergeCell ref="Q152:R152"/>
    <mergeCell ref="S152:T152"/>
    <mergeCell ref="B155:H155"/>
    <mergeCell ref="J155:K155"/>
    <mergeCell ref="N155:O155"/>
    <mergeCell ref="Q155:R155"/>
    <mergeCell ref="S155:T155"/>
    <mergeCell ref="B146:H146"/>
    <mergeCell ref="J146:K146"/>
    <mergeCell ref="N146:O146"/>
    <mergeCell ref="Q146:R146"/>
    <mergeCell ref="S146:T146"/>
    <mergeCell ref="B149:H149"/>
    <mergeCell ref="J149:K149"/>
    <mergeCell ref="N149:O149"/>
    <mergeCell ref="Q149:R149"/>
    <mergeCell ref="S149:T149"/>
    <mergeCell ref="B140:H140"/>
    <mergeCell ref="J140:K140"/>
    <mergeCell ref="N140:O140"/>
    <mergeCell ref="Q140:R140"/>
    <mergeCell ref="S140:T140"/>
    <mergeCell ref="B143:H143"/>
    <mergeCell ref="J143:K143"/>
    <mergeCell ref="N143:O143"/>
    <mergeCell ref="Q143:R143"/>
    <mergeCell ref="S143:T143"/>
    <mergeCell ref="C128:I128"/>
    <mergeCell ref="D130:I130"/>
    <mergeCell ref="E132:I132"/>
    <mergeCell ref="B134:H134"/>
    <mergeCell ref="J134:K134"/>
    <mergeCell ref="N134:O134"/>
    <mergeCell ref="Q134:R134"/>
    <mergeCell ref="S134:T134"/>
    <mergeCell ref="B137:H137"/>
    <mergeCell ref="J137:K137"/>
    <mergeCell ref="N137:O137"/>
    <mergeCell ref="Q137:R137"/>
    <mergeCell ref="S137:T137"/>
    <mergeCell ref="B123:H123"/>
    <mergeCell ref="J123:K123"/>
    <mergeCell ref="N123:O123"/>
    <mergeCell ref="Q123:R123"/>
    <mergeCell ref="S123:T123"/>
    <mergeCell ref="B126:H126"/>
    <mergeCell ref="J126:K126"/>
    <mergeCell ref="N126:O126"/>
    <mergeCell ref="Q126:R126"/>
    <mergeCell ref="S126:T126"/>
    <mergeCell ref="B117:H117"/>
    <mergeCell ref="J117:K117"/>
    <mergeCell ref="N117:O117"/>
    <mergeCell ref="Q117:R117"/>
    <mergeCell ref="S117:T117"/>
    <mergeCell ref="B120:H120"/>
    <mergeCell ref="J120:K120"/>
    <mergeCell ref="N120:O120"/>
    <mergeCell ref="Q120:R120"/>
    <mergeCell ref="S120:T120"/>
    <mergeCell ref="B111:H111"/>
    <mergeCell ref="J111:K111"/>
    <mergeCell ref="N111:O111"/>
    <mergeCell ref="Q111:R111"/>
    <mergeCell ref="S111:T111"/>
    <mergeCell ref="B114:H114"/>
    <mergeCell ref="J114:K114"/>
    <mergeCell ref="N114:O114"/>
    <mergeCell ref="Q114:R114"/>
    <mergeCell ref="S114:T114"/>
    <mergeCell ref="B105:H105"/>
    <mergeCell ref="J105:K105"/>
    <mergeCell ref="N105:O105"/>
    <mergeCell ref="Q105:R105"/>
    <mergeCell ref="S105:T105"/>
    <mergeCell ref="B108:H108"/>
    <mergeCell ref="J108:K108"/>
    <mergeCell ref="N108:O108"/>
    <mergeCell ref="Q108:R108"/>
    <mergeCell ref="S108:T108"/>
    <mergeCell ref="B99:H99"/>
    <mergeCell ref="J99:K99"/>
    <mergeCell ref="N99:O99"/>
    <mergeCell ref="Q99:R99"/>
    <mergeCell ref="S99:T99"/>
    <mergeCell ref="B102:H102"/>
    <mergeCell ref="J102:K102"/>
    <mergeCell ref="N102:O102"/>
    <mergeCell ref="Q102:R102"/>
    <mergeCell ref="S102:T102"/>
    <mergeCell ref="B93:H93"/>
    <mergeCell ref="J93:K93"/>
    <mergeCell ref="N93:O93"/>
    <mergeCell ref="Q93:R93"/>
    <mergeCell ref="S93:T93"/>
    <mergeCell ref="B96:H96"/>
    <mergeCell ref="J96:K96"/>
    <mergeCell ref="N96:O96"/>
    <mergeCell ref="Q96:R96"/>
    <mergeCell ref="S96:T96"/>
    <mergeCell ref="B84:H84"/>
    <mergeCell ref="J84:K84"/>
    <mergeCell ref="N84:O84"/>
    <mergeCell ref="Q84:R84"/>
    <mergeCell ref="S84:T84"/>
    <mergeCell ref="B90:H90"/>
    <mergeCell ref="J90:K90"/>
    <mergeCell ref="N90:O90"/>
    <mergeCell ref="Q90:R90"/>
    <mergeCell ref="S90:T90"/>
    <mergeCell ref="B78:H78"/>
    <mergeCell ref="J78:K78"/>
    <mergeCell ref="N78:O78"/>
    <mergeCell ref="Q78:R78"/>
    <mergeCell ref="S78:T78"/>
    <mergeCell ref="B81:H81"/>
    <mergeCell ref="J81:K81"/>
    <mergeCell ref="N81:O81"/>
    <mergeCell ref="Q81:R81"/>
    <mergeCell ref="S81:T81"/>
    <mergeCell ref="D68:I68"/>
    <mergeCell ref="E70:I70"/>
    <mergeCell ref="B72:H72"/>
    <mergeCell ref="J72:K72"/>
    <mergeCell ref="N72:O72"/>
    <mergeCell ref="Q72:R72"/>
    <mergeCell ref="S72:T72"/>
    <mergeCell ref="B75:H75"/>
    <mergeCell ref="J75:K75"/>
    <mergeCell ref="N75:O75"/>
    <mergeCell ref="Q75:R75"/>
    <mergeCell ref="S75:T75"/>
    <mergeCell ref="B59:H59"/>
    <mergeCell ref="J59:K59"/>
    <mergeCell ref="N59:O59"/>
    <mergeCell ref="S59:T59"/>
    <mergeCell ref="E62:I62"/>
    <mergeCell ref="J62:K62"/>
    <mergeCell ref="N62:O62"/>
    <mergeCell ref="S62:T62"/>
    <mergeCell ref="J65:K65"/>
    <mergeCell ref="S65:T65"/>
    <mergeCell ref="B47:H47"/>
    <mergeCell ref="J47:K47"/>
    <mergeCell ref="N47:O47"/>
    <mergeCell ref="S47:T47"/>
    <mergeCell ref="B50:H50"/>
    <mergeCell ref="J50:K50"/>
    <mergeCell ref="N50:O50"/>
    <mergeCell ref="S50:T50"/>
    <mergeCell ref="B53:H53"/>
    <mergeCell ref="J53:K53"/>
    <mergeCell ref="N53:O53"/>
    <mergeCell ref="S53:T53"/>
    <mergeCell ref="S38:T38"/>
    <mergeCell ref="B41:H41"/>
    <mergeCell ref="J41:K41"/>
    <mergeCell ref="N41:O41"/>
    <mergeCell ref="S41:T41"/>
    <mergeCell ref="B44:H44"/>
    <mergeCell ref="J44:K44"/>
    <mergeCell ref="N44:O44"/>
    <mergeCell ref="S44:T44"/>
    <mergeCell ref="B87:H87"/>
    <mergeCell ref="B23:H23"/>
    <mergeCell ref="J23:K23"/>
    <mergeCell ref="N23:O23"/>
    <mergeCell ref="S23:T23"/>
    <mergeCell ref="B26:H26"/>
    <mergeCell ref="J26:K26"/>
    <mergeCell ref="N26:O26"/>
    <mergeCell ref="S26:T26"/>
    <mergeCell ref="B29:H29"/>
    <mergeCell ref="J29:K29"/>
    <mergeCell ref="N29:O29"/>
    <mergeCell ref="S29:T29"/>
    <mergeCell ref="B32:H32"/>
    <mergeCell ref="J32:K32"/>
    <mergeCell ref="N32:O32"/>
    <mergeCell ref="S32:T32"/>
    <mergeCell ref="B35:H35"/>
    <mergeCell ref="J35:K35"/>
    <mergeCell ref="N35:O35"/>
    <mergeCell ref="S35:T35"/>
    <mergeCell ref="B38:H38"/>
    <mergeCell ref="J38:K38"/>
    <mergeCell ref="N38:O38"/>
    <mergeCell ref="C11:I11"/>
    <mergeCell ref="D13:I13"/>
    <mergeCell ref="E15:I15"/>
    <mergeCell ref="B17:H17"/>
    <mergeCell ref="J17:K17"/>
    <mergeCell ref="N17:O17"/>
    <mergeCell ref="S17:T17"/>
    <mergeCell ref="B20:H20"/>
    <mergeCell ref="J20:K20"/>
    <mergeCell ref="N20:O20"/>
    <mergeCell ref="S20:T20"/>
    <mergeCell ref="M6:T6"/>
    <mergeCell ref="W6:X6"/>
    <mergeCell ref="B8:G8"/>
    <mergeCell ref="K1:Q1"/>
    <mergeCell ref="G2:S2"/>
    <mergeCell ref="X2:Y2"/>
    <mergeCell ref="X3:Y3"/>
    <mergeCell ref="B4:N4"/>
    <mergeCell ref="X4:Y4"/>
    <mergeCell ref="G6:I6"/>
  </mergeCells>
  <hyperlinks>
    <hyperlink ref="H8" location="' Note Sheet 2024'!B119" tooltip="Clcik to Learn More - Alt Left Arrow to Return" display="Note 49" xr:uid="{00000000-0004-0000-0400-000000000000}"/>
    <hyperlink ref="Z75" location="' Note Sheet 2024'!B55" tooltip="Click to Learn More - Alt Left Arrow to Return" display="Note 24" xr:uid="{00000000-0004-0000-0400-000001000000}"/>
    <hyperlink ref="Z93" location="' Note Sheet 2024'!B57" tooltip="Click to Learn More - Alt Left Arrow to Return" display="Note 25" xr:uid="{00000000-0004-0000-0400-000002000000}"/>
    <hyperlink ref="Z146" location="' Note Sheet 2024'!B59" tooltip="Click to Learn More - Alt Left Arrow to Return" display="Note 26" xr:uid="{00000000-0004-0000-0400-000003000000}"/>
    <hyperlink ref="Z164" location="' Note Sheet 2024'!B61" tooltip="Clcik to Learn More - Alt Left Arrow to Return" display="Note 27" xr:uid="{00000000-0004-0000-0400-000004000000}"/>
    <hyperlink ref="Z215" location="' Note Sheet 2024'!B63" tooltip="Click to Learn More - Alt Left Arrow to Return" display="Note 28" xr:uid="{00000000-0004-0000-0400-000005000000}"/>
    <hyperlink ref="Z271" location="' Note Sheet 2024'!B65" tooltip="Click to Learn More - Alt Left Arrow to Return" display="Note 29" xr:uid="{00000000-0004-0000-0400-000006000000}"/>
    <hyperlink ref="Z279" location="' Note Sheet 2024'!B67" tooltip="Clcik to Learn More - Alt Left Arrow to Return" display="Note 30" xr:uid="{00000000-0004-0000-0400-000007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B1:AE304"/>
  <sheetViews>
    <sheetView showGridLines="0" showOutlineSymbols="0" zoomScaleNormal="100" workbookViewId="0">
      <pane ySplit="8" topLeftCell="A93" activePane="bottomLeft" state="frozen"/>
      <selection pane="bottomLeft" activeCell="W207" sqref="W207"/>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8" customWidth="1"/>
    <col min="16" max="16" width="1.109375" customWidth="1"/>
    <col min="17" max="17" width="7.33203125" customWidth="1"/>
    <col min="18" max="18" width="1.5546875" customWidth="1"/>
    <col min="19" max="19" width="5.2187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6"/>
      <c r="G6" s="314">
        <f>'Gen Fund With Rev'!G6:J6</f>
        <v>291506190</v>
      </c>
      <c r="H6" s="279"/>
      <c r="I6" s="279"/>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17">
        <f>'Gen Fund With Rev'!G7:I7</f>
        <v>0.57550000000000001</v>
      </c>
      <c r="H7" s="279"/>
      <c r="I7" s="279"/>
      <c r="K7" s="3" t="s">
        <v>8</v>
      </c>
      <c r="M7" s="3" t="s">
        <v>9</v>
      </c>
      <c r="O7" s="3" t="s">
        <v>10</v>
      </c>
      <c r="Q7" s="3" t="s">
        <v>11</v>
      </c>
      <c r="S7" s="3" t="s">
        <v>12</v>
      </c>
    </row>
    <row r="8" spans="2:25" ht="12" customHeight="1" x14ac:dyDescent="0.25">
      <c r="B8" s="278" t="str">
        <f>'Gen Fund With Rev'!B8:G8</f>
        <v>Month: 1/02/2024</v>
      </c>
      <c r="C8" s="278"/>
      <c r="D8" s="278"/>
      <c r="E8" s="278"/>
      <c r="F8" s="278"/>
      <c r="G8" s="278"/>
      <c r="H8" s="157" t="s">
        <v>494</v>
      </c>
      <c r="I8" s="27"/>
      <c r="K8" s="3" t="s">
        <v>13</v>
      </c>
      <c r="M8" s="3" t="s">
        <v>14</v>
      </c>
      <c r="O8" s="3" t="s">
        <v>14</v>
      </c>
      <c r="Q8" s="154" t="str">
        <f>'Gen Fund With Rev'!Q8</f>
        <v>January</v>
      </c>
      <c r="S8" s="3" t="s">
        <v>15</v>
      </c>
      <c r="U8" s="7" t="s">
        <v>16</v>
      </c>
      <c r="V8" s="1"/>
      <c r="W8" s="7" t="s">
        <v>17</v>
      </c>
      <c r="X8" s="7"/>
      <c r="Y8" s="7" t="s">
        <v>18</v>
      </c>
    </row>
    <row r="9" spans="2:25" ht="1.2" customHeight="1" x14ac:dyDescent="0.25"/>
    <row r="10" spans="2:25" ht="21.75" customHeight="1" x14ac:dyDescent="0.25">
      <c r="W10" s="7"/>
    </row>
    <row r="11" spans="2:25" ht="12" customHeight="1" x14ac:dyDescent="0.25">
      <c r="C11" s="269" t="s">
        <v>178</v>
      </c>
      <c r="D11" s="269"/>
      <c r="E11" s="269"/>
      <c r="F11" s="269"/>
      <c r="G11" s="269"/>
      <c r="H11" s="269"/>
      <c r="I11" s="269"/>
      <c r="K11" s="110"/>
      <c r="M11" s="321"/>
      <c r="N11" s="322"/>
      <c r="O11" s="322"/>
      <c r="P11" s="322"/>
      <c r="Q11" s="322"/>
      <c r="R11" s="322"/>
      <c r="U11" s="321"/>
      <c r="V11" s="322"/>
      <c r="W11" s="322"/>
      <c r="X11" s="322"/>
      <c r="Y11" s="322"/>
    </row>
    <row r="12" spans="2:25" ht="12.75" hidden="1" customHeight="1" x14ac:dyDescent="0.25"/>
    <row r="13" spans="2:25" ht="12" customHeight="1" x14ac:dyDescent="0.25">
      <c r="D13" s="291" t="s">
        <v>20</v>
      </c>
      <c r="E13" s="291"/>
      <c r="F13" s="291"/>
      <c r="G13" s="291"/>
      <c r="H13" s="291"/>
      <c r="I13" s="291"/>
    </row>
    <row r="14" spans="2:25" ht="12.75" hidden="1" customHeight="1" x14ac:dyDescent="0.25"/>
    <row r="15" spans="2:25" ht="12" customHeight="1" x14ac:dyDescent="0.25">
      <c r="E15" s="269" t="s">
        <v>21</v>
      </c>
      <c r="F15" s="269"/>
      <c r="G15" s="269"/>
      <c r="H15" s="269"/>
      <c r="I15" s="269"/>
    </row>
    <row r="16" spans="2:25" ht="12.75" hidden="1" customHeight="1" x14ac:dyDescent="0.25"/>
    <row r="17" spans="2:31" ht="12" customHeight="1" x14ac:dyDescent="0.25">
      <c r="B17" s="269" t="s">
        <v>32</v>
      </c>
      <c r="C17" s="269"/>
      <c r="D17" s="269"/>
      <c r="E17" s="269"/>
      <c r="F17" s="269"/>
      <c r="G17" s="269"/>
      <c r="H17" s="269"/>
      <c r="J17" s="285">
        <v>50</v>
      </c>
      <c r="K17" s="285"/>
      <c r="M17" s="5">
        <v>200000</v>
      </c>
      <c r="N17" s="285">
        <v>200000</v>
      </c>
      <c r="O17" s="285"/>
      <c r="Q17" s="285">
        <v>2330</v>
      </c>
      <c r="R17" s="285"/>
      <c r="S17" s="285">
        <v>0</v>
      </c>
      <c r="T17" s="285"/>
      <c r="U17" s="8">
        <v>0</v>
      </c>
      <c r="W17" s="41"/>
      <c r="Y17" s="41"/>
    </row>
    <row r="18" spans="2:31" ht="6" customHeight="1" x14ac:dyDescent="0.25"/>
    <row r="19" spans="2:31" ht="12.75" hidden="1" customHeight="1" x14ac:dyDescent="0.25"/>
    <row r="20" spans="2:31" ht="12" customHeight="1" x14ac:dyDescent="0.25">
      <c r="B20" s="269" t="s">
        <v>179</v>
      </c>
      <c r="C20" s="269"/>
      <c r="D20" s="269"/>
      <c r="E20" s="269"/>
      <c r="F20" s="269"/>
      <c r="G20" s="269"/>
      <c r="H20" s="269"/>
      <c r="J20" s="285">
        <v>210094</v>
      </c>
      <c r="K20" s="285"/>
      <c r="M20" s="5">
        <v>185000</v>
      </c>
      <c r="N20" s="285">
        <v>185000</v>
      </c>
      <c r="O20" s="285"/>
      <c r="Q20" s="285">
        <v>199864</v>
      </c>
      <c r="R20" s="285"/>
      <c r="S20" s="285">
        <v>0</v>
      </c>
      <c r="T20" s="285"/>
      <c r="U20" s="8">
        <v>185000</v>
      </c>
      <c r="W20" s="41"/>
      <c r="Y20" s="41"/>
    </row>
    <row r="21" spans="2:31" ht="6" customHeight="1" x14ac:dyDescent="0.25">
      <c r="Q21">
        <v>0</v>
      </c>
    </row>
    <row r="22" spans="2:31" ht="12.75" hidden="1" customHeight="1" x14ac:dyDescent="0.25"/>
    <row r="23" spans="2:31" ht="12" customHeight="1" x14ac:dyDescent="0.25">
      <c r="B23" s="269" t="s">
        <v>180</v>
      </c>
      <c r="C23" s="269"/>
      <c r="D23" s="269"/>
      <c r="E23" s="269"/>
      <c r="F23" s="269"/>
      <c r="G23" s="269"/>
      <c r="H23" s="269"/>
      <c r="J23" s="285">
        <v>500</v>
      </c>
      <c r="K23" s="285"/>
      <c r="M23" s="5">
        <v>500</v>
      </c>
      <c r="N23" s="285">
        <v>500</v>
      </c>
      <c r="O23" s="285"/>
      <c r="Q23" s="285">
        <v>300</v>
      </c>
      <c r="R23" s="285"/>
      <c r="S23" s="285">
        <v>0</v>
      </c>
      <c r="T23" s="285"/>
      <c r="U23" s="8">
        <v>300</v>
      </c>
      <c r="W23" s="41"/>
      <c r="Y23" s="41"/>
    </row>
    <row r="24" spans="2:31" ht="6" customHeight="1" x14ac:dyDescent="0.25"/>
    <row r="25" spans="2:31" ht="12.75" hidden="1" customHeight="1" x14ac:dyDescent="0.25"/>
    <row r="26" spans="2:31" ht="12" customHeight="1" x14ac:dyDescent="0.25">
      <c r="B26" s="269" t="s">
        <v>181</v>
      </c>
      <c r="C26" s="269"/>
      <c r="D26" s="269"/>
      <c r="E26" s="269"/>
      <c r="F26" s="269"/>
      <c r="G26" s="269"/>
      <c r="H26" s="269"/>
      <c r="J26" s="285">
        <v>18492</v>
      </c>
      <c r="K26" s="285"/>
      <c r="M26" s="5">
        <v>14000</v>
      </c>
      <c r="N26" s="285">
        <v>14000</v>
      </c>
      <c r="O26" s="285"/>
      <c r="Q26" s="285">
        <v>16264</v>
      </c>
      <c r="R26" s="285"/>
      <c r="S26" s="285">
        <v>0</v>
      </c>
      <c r="T26" s="285"/>
      <c r="U26" s="8">
        <v>18000</v>
      </c>
      <c r="W26" s="41"/>
      <c r="Y26" s="41"/>
      <c r="Z26" s="2"/>
      <c r="AA26" s="2"/>
      <c r="AB26" s="2"/>
      <c r="AC26" s="2"/>
      <c r="AD26" s="2"/>
      <c r="AE26" s="2"/>
    </row>
    <row r="27" spans="2:31" ht="6" customHeight="1" x14ac:dyDescent="0.25"/>
    <row r="28" spans="2:31" ht="12.75" hidden="1" customHeight="1" x14ac:dyDescent="0.25"/>
    <row r="29" spans="2:31" ht="12" customHeight="1" x14ac:dyDescent="0.25">
      <c r="B29" s="269" t="s">
        <v>182</v>
      </c>
      <c r="C29" s="269"/>
      <c r="D29" s="269"/>
      <c r="E29" s="269"/>
      <c r="F29" s="269"/>
      <c r="G29" s="269"/>
      <c r="H29" s="269"/>
      <c r="J29" s="285">
        <v>0</v>
      </c>
      <c r="K29" s="285"/>
      <c r="M29" s="5">
        <v>0</v>
      </c>
      <c r="N29" s="285">
        <v>0</v>
      </c>
      <c r="O29" s="285"/>
      <c r="Q29" s="285">
        <v>0</v>
      </c>
      <c r="R29" s="285"/>
      <c r="S29" s="285">
        <v>0</v>
      </c>
      <c r="T29" s="285"/>
      <c r="U29" s="8">
        <v>0</v>
      </c>
      <c r="W29" s="41"/>
      <c r="Y29" s="41"/>
      <c r="Z29" s="155" t="s">
        <v>410</v>
      </c>
    </row>
    <row r="30" spans="2:31" ht="6" customHeight="1" x14ac:dyDescent="0.25"/>
    <row r="31" spans="2:31" ht="12.75" hidden="1" customHeight="1" x14ac:dyDescent="0.25"/>
    <row r="32" spans="2:31" ht="12" customHeight="1" x14ac:dyDescent="0.25">
      <c r="B32" s="269" t="s">
        <v>183</v>
      </c>
      <c r="C32" s="269"/>
      <c r="D32" s="269"/>
      <c r="E32" s="269"/>
      <c r="F32" s="269"/>
      <c r="G32" s="269"/>
      <c r="H32" s="269"/>
      <c r="J32" s="285">
        <v>13528</v>
      </c>
      <c r="K32" s="285"/>
      <c r="M32" s="5">
        <v>12500</v>
      </c>
      <c r="N32" s="285">
        <v>12500</v>
      </c>
      <c r="O32" s="285"/>
      <c r="Q32" s="285">
        <v>11674</v>
      </c>
      <c r="R32" s="285"/>
      <c r="S32" s="285">
        <v>0</v>
      </c>
      <c r="T32" s="285"/>
      <c r="U32" s="8">
        <v>12500</v>
      </c>
      <c r="W32" s="41"/>
      <c r="Y32" s="41"/>
    </row>
    <row r="33" spans="2:25" ht="6" customHeight="1" x14ac:dyDescent="0.25"/>
    <row r="34" spans="2:25" ht="12.75" hidden="1" customHeight="1" x14ac:dyDescent="0.25"/>
    <row r="35" spans="2:25" ht="12" customHeight="1" x14ac:dyDescent="0.25">
      <c r="B35" s="269" t="s">
        <v>184</v>
      </c>
      <c r="C35" s="269"/>
      <c r="D35" s="269"/>
      <c r="E35" s="269"/>
      <c r="F35" s="269"/>
      <c r="G35" s="269"/>
      <c r="H35" s="269"/>
      <c r="J35" s="285">
        <v>5232</v>
      </c>
      <c r="K35" s="285"/>
      <c r="M35" s="5">
        <v>5000</v>
      </c>
      <c r="N35" s="285">
        <v>5000</v>
      </c>
      <c r="O35" s="285"/>
      <c r="Q35" s="285">
        <v>3616</v>
      </c>
      <c r="R35" s="285"/>
      <c r="S35" s="285">
        <v>0</v>
      </c>
      <c r="T35" s="285"/>
      <c r="U35" s="8">
        <v>5000</v>
      </c>
      <c r="W35" s="41"/>
      <c r="Y35" s="41"/>
    </row>
    <row r="36" spans="2:25" ht="6" customHeight="1" x14ac:dyDescent="0.25"/>
    <row r="37" spans="2:25" ht="12.75" hidden="1" customHeight="1" x14ac:dyDescent="0.25"/>
    <row r="38" spans="2:25" ht="12" customHeight="1" x14ac:dyDescent="0.25">
      <c r="B38" s="269" t="s">
        <v>185</v>
      </c>
      <c r="C38" s="269"/>
      <c r="D38" s="269"/>
      <c r="E38" s="269"/>
      <c r="F38" s="269"/>
      <c r="G38" s="269"/>
      <c r="H38" s="269"/>
      <c r="J38" s="285">
        <v>0</v>
      </c>
      <c r="K38" s="285"/>
      <c r="M38" s="5">
        <v>0</v>
      </c>
      <c r="N38" s="285">
        <v>0</v>
      </c>
      <c r="O38" s="285"/>
      <c r="Q38" s="285">
        <v>0</v>
      </c>
      <c r="R38" s="285"/>
      <c r="S38" s="285">
        <v>0</v>
      </c>
      <c r="T38" s="285"/>
      <c r="U38" s="8">
        <v>0</v>
      </c>
      <c r="W38" s="41"/>
      <c r="Y38" s="41"/>
    </row>
    <row r="39" spans="2:25" ht="6" customHeight="1" x14ac:dyDescent="0.25"/>
    <row r="40" spans="2:25" ht="12.75" hidden="1" customHeight="1" x14ac:dyDescent="0.25"/>
    <row r="41" spans="2:25" ht="12" customHeight="1" x14ac:dyDescent="0.25">
      <c r="B41" s="269" t="s">
        <v>186</v>
      </c>
      <c r="C41" s="269"/>
      <c r="D41" s="269"/>
      <c r="E41" s="269"/>
      <c r="F41" s="269"/>
      <c r="G41" s="269"/>
      <c r="H41" s="269"/>
      <c r="J41" s="285">
        <v>16424</v>
      </c>
      <c r="K41" s="285"/>
      <c r="M41" s="5">
        <v>15000</v>
      </c>
      <c r="N41" s="285">
        <v>15000</v>
      </c>
      <c r="O41" s="285"/>
      <c r="Q41" s="285">
        <v>12368</v>
      </c>
      <c r="R41" s="285"/>
      <c r="S41" s="285">
        <v>0</v>
      </c>
      <c r="T41" s="285"/>
      <c r="U41" s="8">
        <v>15000</v>
      </c>
      <c r="W41" s="41"/>
      <c r="Y41" s="41"/>
    </row>
    <row r="42" spans="2:25" ht="6" customHeight="1" x14ac:dyDescent="0.25"/>
    <row r="43" spans="2:25" ht="12.75" hidden="1" customHeight="1" x14ac:dyDescent="0.25"/>
    <row r="44" spans="2:25" ht="12" customHeight="1" x14ac:dyDescent="0.25">
      <c r="B44" s="269" t="s">
        <v>187</v>
      </c>
      <c r="C44" s="269"/>
      <c r="D44" s="269"/>
      <c r="E44" s="269"/>
      <c r="F44" s="269"/>
      <c r="G44" s="269"/>
      <c r="H44" s="269"/>
      <c r="J44" s="285">
        <v>3157.75</v>
      </c>
      <c r="K44" s="285"/>
      <c r="M44" s="5">
        <v>2800</v>
      </c>
      <c r="N44" s="285">
        <v>2800</v>
      </c>
      <c r="O44" s="285"/>
      <c r="Q44" s="285">
        <v>2453</v>
      </c>
      <c r="R44" s="285"/>
      <c r="S44" s="285">
        <v>0</v>
      </c>
      <c r="T44" s="285"/>
      <c r="U44" s="8">
        <v>2800</v>
      </c>
      <c r="W44" s="41"/>
      <c r="Y44" s="41"/>
    </row>
    <row r="45" spans="2:25" ht="6" customHeight="1" x14ac:dyDescent="0.25"/>
    <row r="46" spans="2:25" ht="12.75" hidden="1" customHeight="1" x14ac:dyDescent="0.25"/>
    <row r="47" spans="2:25" ht="12" customHeight="1" x14ac:dyDescent="0.25">
      <c r="B47" s="269" t="s">
        <v>38</v>
      </c>
      <c r="C47" s="269"/>
      <c r="D47" s="269"/>
      <c r="E47" s="269"/>
      <c r="F47" s="269"/>
      <c r="G47" s="269"/>
      <c r="H47" s="269"/>
      <c r="J47" s="285">
        <v>825.12</v>
      </c>
      <c r="K47" s="285"/>
      <c r="M47" s="5">
        <v>0</v>
      </c>
      <c r="N47" s="285">
        <v>0</v>
      </c>
      <c r="O47" s="285"/>
      <c r="Q47" s="285">
        <v>2406.44</v>
      </c>
      <c r="R47" s="285"/>
      <c r="S47" s="285">
        <v>0</v>
      </c>
      <c r="T47" s="285"/>
      <c r="U47" s="8">
        <v>300</v>
      </c>
      <c r="W47" s="41"/>
      <c r="Y47" s="41"/>
    </row>
    <row r="48" spans="2:25" ht="6" customHeight="1" x14ac:dyDescent="0.25"/>
    <row r="49" spans="2:26" ht="12.75" hidden="1" customHeight="1" x14ac:dyDescent="0.25"/>
    <row r="50" spans="2:26" ht="12" customHeight="1" x14ac:dyDescent="0.25">
      <c r="B50" s="269" t="s">
        <v>41</v>
      </c>
      <c r="C50" s="269"/>
      <c r="D50" s="269"/>
      <c r="E50" s="269"/>
      <c r="F50" s="269"/>
      <c r="G50" s="269"/>
      <c r="H50" s="269"/>
      <c r="J50" s="285">
        <v>1821</v>
      </c>
      <c r="K50" s="285"/>
      <c r="M50" s="5">
        <v>1000</v>
      </c>
      <c r="N50" s="285">
        <v>1000</v>
      </c>
      <c r="O50" s="285"/>
      <c r="Q50" s="285">
        <v>888</v>
      </c>
      <c r="R50" s="285"/>
      <c r="S50" s="285">
        <v>0</v>
      </c>
      <c r="T50" s="285"/>
      <c r="U50" s="8">
        <v>1000</v>
      </c>
      <c r="W50" s="41"/>
      <c r="Y50" s="41"/>
      <c r="Z50" s="155" t="s">
        <v>411</v>
      </c>
    </row>
    <row r="51" spans="2:26" ht="6" customHeight="1" x14ac:dyDescent="0.25"/>
    <row r="52" spans="2:26" ht="12.75" hidden="1" customHeight="1" x14ac:dyDescent="0.25"/>
    <row r="53" spans="2:26" ht="12" customHeight="1" x14ac:dyDescent="0.25">
      <c r="B53" s="269" t="s">
        <v>42</v>
      </c>
      <c r="C53" s="269"/>
      <c r="D53" s="269"/>
      <c r="E53" s="269"/>
      <c r="F53" s="269"/>
      <c r="G53" s="269"/>
      <c r="H53" s="269"/>
      <c r="J53" s="285">
        <v>0</v>
      </c>
      <c r="K53" s="285"/>
      <c r="M53" s="5">
        <v>0</v>
      </c>
      <c r="N53" s="285">
        <v>0</v>
      </c>
      <c r="O53" s="285"/>
      <c r="Q53" s="285">
        <v>0</v>
      </c>
      <c r="R53" s="285"/>
      <c r="S53" s="285">
        <v>0</v>
      </c>
      <c r="T53" s="285"/>
      <c r="U53" s="8">
        <v>0</v>
      </c>
      <c r="W53" s="41"/>
      <c r="Y53" s="41"/>
    </row>
    <row r="54" spans="2:26" ht="6" customHeight="1" x14ac:dyDescent="0.25"/>
    <row r="55" spans="2:26" ht="12.75" hidden="1" customHeight="1" x14ac:dyDescent="0.25"/>
    <row r="56" spans="2:26" ht="12" customHeight="1" x14ac:dyDescent="0.25">
      <c r="B56" s="269" t="s">
        <v>44</v>
      </c>
      <c r="C56" s="269"/>
      <c r="D56" s="269"/>
      <c r="E56" s="269"/>
      <c r="F56" s="269"/>
      <c r="G56" s="269"/>
      <c r="H56" s="269"/>
      <c r="J56" s="285">
        <v>0</v>
      </c>
      <c r="K56" s="285"/>
      <c r="M56" s="5">
        <v>0</v>
      </c>
      <c r="N56" s="285">
        <v>0</v>
      </c>
      <c r="O56" s="285"/>
      <c r="Q56" s="285">
        <v>0</v>
      </c>
      <c r="R56" s="285"/>
      <c r="S56" s="285">
        <v>0</v>
      </c>
      <c r="T56" s="285"/>
      <c r="U56" s="8">
        <v>0</v>
      </c>
      <c r="W56" s="41"/>
      <c r="Y56" s="41"/>
    </row>
    <row r="57" spans="2:26" ht="6" customHeight="1" x14ac:dyDescent="0.25"/>
    <row r="58" spans="2:26" ht="12.75" hidden="1" customHeight="1" x14ac:dyDescent="0.25"/>
    <row r="59" spans="2:26" ht="12" customHeight="1" x14ac:dyDescent="0.25">
      <c r="B59" s="269" t="s">
        <v>188</v>
      </c>
      <c r="C59" s="269"/>
      <c r="D59" s="269"/>
      <c r="E59" s="269"/>
      <c r="F59" s="269"/>
      <c r="G59" s="269"/>
      <c r="H59" s="269"/>
      <c r="J59" s="285">
        <v>0</v>
      </c>
      <c r="K59" s="285"/>
      <c r="M59" s="5">
        <v>0</v>
      </c>
      <c r="N59" s="285">
        <v>0</v>
      </c>
      <c r="O59" s="285"/>
      <c r="Q59" s="285">
        <v>0</v>
      </c>
      <c r="R59" s="285"/>
      <c r="S59" s="285">
        <v>0</v>
      </c>
      <c r="T59" s="285"/>
      <c r="U59" s="8">
        <v>0</v>
      </c>
      <c r="W59" s="41"/>
      <c r="Y59" s="41"/>
    </row>
    <row r="60" spans="2:26" ht="6" customHeight="1" x14ac:dyDescent="0.25"/>
    <row r="61" spans="2:26" ht="12.75" hidden="1" customHeight="1" x14ac:dyDescent="0.25"/>
    <row r="62" spans="2:26" ht="12" customHeight="1" x14ac:dyDescent="0.25">
      <c r="B62" s="269" t="s">
        <v>189</v>
      </c>
      <c r="C62" s="269"/>
      <c r="D62" s="269"/>
      <c r="E62" s="269"/>
      <c r="F62" s="269"/>
      <c r="G62" s="269"/>
      <c r="H62" s="269"/>
      <c r="J62" s="285">
        <v>353.25</v>
      </c>
      <c r="K62" s="285"/>
      <c r="M62" s="5">
        <v>0</v>
      </c>
      <c r="N62" s="285">
        <v>0</v>
      </c>
      <c r="O62" s="285"/>
      <c r="Q62" s="319">
        <v>-168.45</v>
      </c>
      <c r="R62" s="319"/>
      <c r="S62" s="285">
        <v>0</v>
      </c>
      <c r="T62" s="285"/>
      <c r="U62" s="8">
        <v>0</v>
      </c>
      <c r="W62" s="41"/>
      <c r="Y62" s="41"/>
    </row>
    <row r="63" spans="2:26" ht="6" customHeight="1" x14ac:dyDescent="0.25"/>
    <row r="64" spans="2:26" ht="13.2" customHeight="1" x14ac:dyDescent="0.25">
      <c r="Z64" s="155" t="s">
        <v>396</v>
      </c>
    </row>
    <row r="65" spans="2:27" ht="13.2" customHeight="1" x14ac:dyDescent="0.25">
      <c r="B65" s="269" t="s">
        <v>45</v>
      </c>
      <c r="C65" s="269"/>
      <c r="D65" s="269"/>
      <c r="E65" s="269"/>
      <c r="F65" s="269"/>
      <c r="G65" s="269"/>
      <c r="H65" s="269"/>
      <c r="J65" s="285">
        <v>0</v>
      </c>
      <c r="K65" s="285"/>
      <c r="M65" s="5">
        <v>602934</v>
      </c>
      <c r="N65" s="285">
        <v>602934</v>
      </c>
      <c r="O65" s="285"/>
      <c r="Q65" s="289">
        <v>0</v>
      </c>
      <c r="R65" s="289"/>
      <c r="S65" s="285">
        <v>0</v>
      </c>
      <c r="T65" s="285"/>
      <c r="U65" s="8">
        <v>400000</v>
      </c>
      <c r="W65" s="41"/>
      <c r="Y65" s="41"/>
      <c r="Z65" s="155" t="s">
        <v>409</v>
      </c>
    </row>
    <row r="66" spans="2:27" ht="6" customHeight="1" x14ac:dyDescent="0.25"/>
    <row r="67" spans="2:27" ht="2.25" customHeight="1" x14ac:dyDescent="0.25"/>
    <row r="68" spans="2:27" ht="10.5" customHeight="1" x14ac:dyDescent="0.25">
      <c r="E68" s="269" t="s">
        <v>21</v>
      </c>
      <c r="F68" s="269"/>
      <c r="G68" s="269"/>
      <c r="H68" s="269"/>
      <c r="I68" s="269"/>
      <c r="J68" s="294">
        <v>270477.12</v>
      </c>
      <c r="K68" s="294"/>
      <c r="M68" s="6">
        <v>1038734</v>
      </c>
      <c r="N68" s="294">
        <v>1038734</v>
      </c>
      <c r="O68" s="294"/>
      <c r="Q68" s="313">
        <f>SUM(Q17:Q65)</f>
        <v>251994.99</v>
      </c>
      <c r="R68" s="313">
        <f>SUM(R17:R65)</f>
        <v>0</v>
      </c>
      <c r="S68" s="295">
        <v>0</v>
      </c>
      <c r="T68" s="295"/>
      <c r="U68" s="24">
        <f>SUM(U17:U65)</f>
        <v>639900</v>
      </c>
      <c r="V68" s="23"/>
      <c r="W68" s="24">
        <f>SUM(W17:W65)</f>
        <v>0</v>
      </c>
      <c r="X68" s="23"/>
      <c r="Y68" s="24">
        <f>SUM(Y17:Y65)</f>
        <v>0</v>
      </c>
    </row>
    <row r="69" spans="2:27" ht="7.5" customHeight="1" x14ac:dyDescent="0.25">
      <c r="Q69" s="27"/>
      <c r="R69" s="27"/>
      <c r="S69" s="27"/>
      <c r="T69" s="27"/>
      <c r="U69" s="27"/>
      <c r="V69" s="27"/>
      <c r="W69" s="27"/>
      <c r="X69" s="27"/>
      <c r="Y69" s="27"/>
    </row>
    <row r="70" spans="2:27" ht="2.25" customHeight="1" x14ac:dyDescent="0.25">
      <c r="Q70" s="27"/>
      <c r="R70" s="27"/>
      <c r="S70" s="27"/>
      <c r="T70" s="27"/>
      <c r="U70" s="27"/>
      <c r="V70" s="27"/>
      <c r="W70" s="27"/>
      <c r="X70" s="27"/>
      <c r="Y70" s="27"/>
    </row>
    <row r="71" spans="2:27" ht="10.5" customHeight="1" x14ac:dyDescent="0.25">
      <c r="D71" s="147"/>
      <c r="E71" s="118" t="s">
        <v>46</v>
      </c>
      <c r="F71" s="118"/>
      <c r="G71" s="2"/>
      <c r="H71" s="2"/>
      <c r="I71" s="2"/>
      <c r="J71" s="270">
        <v>270477.12</v>
      </c>
      <c r="K71" s="270"/>
      <c r="M71" s="143">
        <v>1038734</v>
      </c>
      <c r="N71" s="6"/>
      <c r="O71" s="143">
        <v>1038734</v>
      </c>
      <c r="Q71" s="297">
        <f>SUM(Q68)</f>
        <v>251994.99</v>
      </c>
      <c r="R71" s="297"/>
      <c r="S71" s="295">
        <v>0</v>
      </c>
      <c r="T71" s="295"/>
      <c r="U71" s="144">
        <f>SUM(U68)</f>
        <v>639900</v>
      </c>
      <c r="V71" s="23"/>
      <c r="W71" s="144">
        <f>SUM(W68)</f>
        <v>0</v>
      </c>
      <c r="X71" s="23"/>
      <c r="Y71" s="144">
        <f>SUM(Y68)</f>
        <v>0</v>
      </c>
    </row>
    <row r="72" spans="2:27" ht="21.75" customHeight="1" x14ac:dyDescent="0.25"/>
    <row r="73" spans="2:27" ht="12.75" hidden="1" customHeight="1" x14ac:dyDescent="0.25"/>
    <row r="74" spans="2:27" ht="12" customHeight="1" x14ac:dyDescent="0.25">
      <c r="D74" s="269" t="s">
        <v>47</v>
      </c>
      <c r="E74" s="269"/>
      <c r="F74" s="269"/>
      <c r="G74" s="269"/>
      <c r="H74" s="269"/>
      <c r="I74" s="269"/>
    </row>
    <row r="75" spans="2:27" ht="12.75" hidden="1" customHeight="1" x14ac:dyDescent="0.25"/>
    <row r="76" spans="2:27" ht="12" customHeight="1" x14ac:dyDescent="0.25">
      <c r="E76" s="291" t="s">
        <v>190</v>
      </c>
      <c r="F76" s="291"/>
      <c r="G76" s="291"/>
      <c r="H76" s="291"/>
      <c r="I76" s="291"/>
    </row>
    <row r="77" spans="2:27" ht="12.75" hidden="1" customHeight="1" x14ac:dyDescent="0.25"/>
    <row r="78" spans="2:27" ht="12" customHeight="1" x14ac:dyDescent="0.25">
      <c r="B78" s="269" t="s">
        <v>49</v>
      </c>
      <c r="C78" s="269"/>
      <c r="D78" s="269"/>
      <c r="E78" s="269"/>
      <c r="F78" s="269"/>
      <c r="G78" s="269"/>
      <c r="H78" s="269"/>
      <c r="J78" s="285">
        <v>4846.1400000000003</v>
      </c>
      <c r="K78" s="285"/>
      <c r="M78" s="5">
        <v>40500</v>
      </c>
      <c r="N78" s="285">
        <v>40500</v>
      </c>
      <c r="O78" s="285"/>
      <c r="Q78" s="285">
        <v>29596.11</v>
      </c>
      <c r="R78" s="285"/>
      <c r="S78" s="285">
        <v>0</v>
      </c>
      <c r="T78" s="285"/>
      <c r="U78" s="8">
        <v>42930</v>
      </c>
      <c r="W78" s="41"/>
      <c r="Y78" s="41"/>
      <c r="Z78" s="34"/>
      <c r="AA78" s="10"/>
    </row>
    <row r="79" spans="2:27" ht="6" customHeight="1" x14ac:dyDescent="0.25"/>
    <row r="80" spans="2:27" ht="12.75" hidden="1" customHeight="1" x14ac:dyDescent="0.25"/>
    <row r="81" spans="2:27" ht="12" customHeight="1" x14ac:dyDescent="0.25">
      <c r="B81" s="269" t="s">
        <v>50</v>
      </c>
      <c r="C81" s="269"/>
      <c r="D81" s="269"/>
      <c r="E81" s="269"/>
      <c r="F81" s="269"/>
      <c r="G81" s="269"/>
      <c r="H81" s="269"/>
      <c r="J81" s="285">
        <v>78471.42</v>
      </c>
      <c r="K81" s="285"/>
      <c r="M81" s="5">
        <v>109000</v>
      </c>
      <c r="N81" s="285">
        <v>109000</v>
      </c>
      <c r="O81" s="285"/>
      <c r="Q81" s="285">
        <v>53158.62</v>
      </c>
      <c r="R81" s="285"/>
      <c r="S81" s="285">
        <v>0</v>
      </c>
      <c r="T81" s="285"/>
      <c r="U81" s="8">
        <v>120000</v>
      </c>
      <c r="W81" s="41"/>
      <c r="Y81" s="41"/>
      <c r="Z81" s="163" t="s">
        <v>571</v>
      </c>
      <c r="AA81" s="10"/>
    </row>
    <row r="82" spans="2:27" ht="6" customHeight="1" x14ac:dyDescent="0.25"/>
    <row r="83" spans="2:27" ht="12.75" hidden="1" customHeight="1" x14ac:dyDescent="0.25"/>
    <row r="84" spans="2:27" ht="12" customHeight="1" x14ac:dyDescent="0.25">
      <c r="B84" s="269" t="s">
        <v>51</v>
      </c>
      <c r="C84" s="269"/>
      <c r="D84" s="269"/>
      <c r="E84" s="269"/>
      <c r="F84" s="269"/>
      <c r="G84" s="269"/>
      <c r="H84" s="269"/>
      <c r="J84" s="285">
        <v>5165.68</v>
      </c>
      <c r="K84" s="285"/>
      <c r="M84" s="5">
        <v>9269</v>
      </c>
      <c r="N84" s="285">
        <v>9269</v>
      </c>
      <c r="O84" s="285"/>
      <c r="Q84" s="285">
        <v>5130.8900000000003</v>
      </c>
      <c r="R84" s="285"/>
      <c r="S84" s="285">
        <v>0</v>
      </c>
      <c r="T84" s="285"/>
      <c r="U84" s="26">
        <f>SUM(U81,U78)*0.062</f>
        <v>10101.66</v>
      </c>
      <c r="V84" s="27"/>
      <c r="W84" s="26">
        <f>SUM(W81,W78)*0.062</f>
        <v>0</v>
      </c>
      <c r="X84" s="27"/>
      <c r="Y84" s="26">
        <f>SUM(Y81,Y78)*0.062</f>
        <v>0</v>
      </c>
    </row>
    <row r="85" spans="2:27" ht="6" customHeight="1" x14ac:dyDescent="0.25">
      <c r="U85" s="27"/>
      <c r="V85" s="27"/>
      <c r="W85" s="27"/>
      <c r="X85" s="27"/>
      <c r="Y85" s="27"/>
    </row>
    <row r="86" spans="2:27" ht="12.75" hidden="1" customHeight="1" x14ac:dyDescent="0.25">
      <c r="U86" s="27"/>
      <c r="V86" s="27"/>
      <c r="W86" s="27"/>
      <c r="X86" s="27"/>
      <c r="Y86" s="27"/>
    </row>
    <row r="87" spans="2:27" ht="12" customHeight="1" x14ac:dyDescent="0.25">
      <c r="B87" s="269" t="s">
        <v>52</v>
      </c>
      <c r="C87" s="269"/>
      <c r="D87" s="269"/>
      <c r="E87" s="269"/>
      <c r="F87" s="269"/>
      <c r="G87" s="269"/>
      <c r="H87" s="269"/>
      <c r="J87" s="285">
        <v>1208</v>
      </c>
      <c r="K87" s="285"/>
      <c r="M87" s="5">
        <v>2168</v>
      </c>
      <c r="N87" s="285">
        <v>2168</v>
      </c>
      <c r="O87" s="285"/>
      <c r="Q87" s="285">
        <v>1200</v>
      </c>
      <c r="R87" s="285"/>
      <c r="S87" s="285">
        <v>0</v>
      </c>
      <c r="T87" s="285"/>
      <c r="U87" s="26">
        <f>SUM(U81,U78)*0.0145</f>
        <v>2362.4850000000001</v>
      </c>
      <c r="V87" s="27"/>
      <c r="W87" s="26">
        <f>SUM(W81,W78)*0.0145</f>
        <v>0</v>
      </c>
      <c r="X87" s="27"/>
      <c r="Y87" s="26">
        <f>SUM(Y81,Y78)*0.0145</f>
        <v>0</v>
      </c>
    </row>
    <row r="88" spans="2:27" ht="6" customHeight="1" x14ac:dyDescent="0.25"/>
    <row r="89" spans="2:27" ht="12.75" hidden="1" customHeight="1" x14ac:dyDescent="0.25"/>
    <row r="90" spans="2:27" ht="12" customHeight="1" x14ac:dyDescent="0.25">
      <c r="B90" s="269" t="s">
        <v>53</v>
      </c>
      <c r="C90" s="269"/>
      <c r="D90" s="269"/>
      <c r="E90" s="269"/>
      <c r="F90" s="269"/>
      <c r="G90" s="269"/>
      <c r="H90" s="269"/>
      <c r="J90" s="285">
        <v>1378.63</v>
      </c>
      <c r="K90" s="285"/>
      <c r="M90" s="5">
        <v>3000</v>
      </c>
      <c r="N90" s="285">
        <v>3000</v>
      </c>
      <c r="O90" s="285"/>
      <c r="Q90" s="285">
        <v>1737.84</v>
      </c>
      <c r="R90" s="285"/>
      <c r="S90" s="285">
        <v>0</v>
      </c>
      <c r="T90" s="285"/>
      <c r="U90" s="8">
        <v>3000</v>
      </c>
      <c r="W90" s="41"/>
      <c r="Y90" s="41"/>
    </row>
    <row r="91" spans="2:27" ht="6" customHeight="1" x14ac:dyDescent="0.25"/>
    <row r="92" spans="2:27" ht="12.75" hidden="1" customHeight="1" x14ac:dyDescent="0.25"/>
    <row r="93" spans="2:27" ht="12" customHeight="1" x14ac:dyDescent="0.25">
      <c r="B93" s="269" t="s">
        <v>54</v>
      </c>
      <c r="C93" s="269"/>
      <c r="D93" s="269"/>
      <c r="E93" s="269"/>
      <c r="F93" s="269"/>
      <c r="G93" s="269"/>
      <c r="H93" s="269"/>
      <c r="J93" s="285">
        <v>26</v>
      </c>
      <c r="K93" s="285"/>
      <c r="M93" s="5">
        <v>30</v>
      </c>
      <c r="N93" s="285">
        <v>30</v>
      </c>
      <c r="O93" s="285"/>
      <c r="Q93" s="289">
        <v>1.5</v>
      </c>
      <c r="R93" s="289"/>
      <c r="S93" s="285">
        <v>0</v>
      </c>
      <c r="T93" s="285"/>
      <c r="U93" s="8">
        <v>30</v>
      </c>
      <c r="W93" s="41"/>
      <c r="Y93" s="41"/>
    </row>
    <row r="94" spans="2:27" ht="6" customHeight="1" x14ac:dyDescent="0.25"/>
    <row r="95" spans="2:27" ht="12.75" hidden="1" customHeight="1" x14ac:dyDescent="0.25"/>
    <row r="96" spans="2:27" ht="12" customHeight="1" x14ac:dyDescent="0.25">
      <c r="B96" s="269" t="s">
        <v>191</v>
      </c>
      <c r="C96" s="269"/>
      <c r="D96" s="269"/>
      <c r="E96" s="269"/>
      <c r="F96" s="269"/>
      <c r="G96" s="269"/>
      <c r="H96" s="269"/>
      <c r="J96" s="285">
        <v>755.7</v>
      </c>
      <c r="K96" s="285"/>
      <c r="M96" s="5">
        <v>600</v>
      </c>
      <c r="N96" s="285">
        <v>600</v>
      </c>
      <c r="O96" s="285"/>
      <c r="Q96" s="285">
        <v>355.92</v>
      </c>
      <c r="R96" s="285"/>
      <c r="S96" s="285">
        <v>0</v>
      </c>
      <c r="T96" s="285"/>
      <c r="U96" s="8">
        <v>600</v>
      </c>
      <c r="W96" s="41"/>
      <c r="Y96" s="41"/>
    </row>
    <row r="97" spans="2:26" ht="6" customHeight="1" x14ac:dyDescent="0.25"/>
    <row r="98" spans="2:26" ht="12.75" hidden="1" customHeight="1" x14ac:dyDescent="0.25"/>
    <row r="99" spans="2:26" ht="12" customHeight="1" x14ac:dyDescent="0.25">
      <c r="B99" s="269" t="s">
        <v>161</v>
      </c>
      <c r="C99" s="269"/>
      <c r="D99" s="269"/>
      <c r="E99" s="269"/>
      <c r="F99" s="269"/>
      <c r="G99" s="269"/>
      <c r="H99" s="269"/>
      <c r="J99" s="285">
        <v>24.98</v>
      </c>
      <c r="K99" s="285"/>
      <c r="M99" s="5">
        <v>100</v>
      </c>
      <c r="N99" s="285">
        <v>100</v>
      </c>
      <c r="O99" s="285"/>
      <c r="Q99" s="290">
        <v>38.340000000000003</v>
      </c>
      <c r="R99" s="290"/>
      <c r="S99" s="285">
        <v>0</v>
      </c>
      <c r="T99" s="285"/>
      <c r="U99" s="8">
        <v>100</v>
      </c>
      <c r="W99" s="41"/>
      <c r="Y99" s="41"/>
    </row>
    <row r="100" spans="2:26" ht="6" customHeight="1" x14ac:dyDescent="0.25"/>
    <row r="101" spans="2:26" ht="12.75" hidden="1" customHeight="1" x14ac:dyDescent="0.25"/>
    <row r="102" spans="2:26" ht="12" customHeight="1" x14ac:dyDescent="0.25">
      <c r="B102" s="269" t="s">
        <v>97</v>
      </c>
      <c r="C102" s="269"/>
      <c r="D102" s="269"/>
      <c r="E102" s="269"/>
      <c r="F102" s="269"/>
      <c r="G102" s="269"/>
      <c r="H102" s="269"/>
      <c r="J102" s="285">
        <v>9660.43</v>
      </c>
      <c r="K102" s="285"/>
      <c r="M102" s="5">
        <v>13000</v>
      </c>
      <c r="N102" s="285">
        <v>13000</v>
      </c>
      <c r="O102" s="285"/>
      <c r="Q102" s="285">
        <v>6721.5</v>
      </c>
      <c r="R102" s="285"/>
      <c r="S102" s="285">
        <v>0</v>
      </c>
      <c r="T102" s="285"/>
      <c r="U102" s="8">
        <v>23000</v>
      </c>
      <c r="W102" s="41"/>
      <c r="Y102" s="41"/>
      <c r="Z102" s="158" t="s">
        <v>565</v>
      </c>
    </row>
    <row r="103" spans="2:26" ht="6" customHeight="1" x14ac:dyDescent="0.25"/>
    <row r="104" spans="2:26" ht="12.75" hidden="1" customHeight="1" x14ac:dyDescent="0.25"/>
    <row r="105" spans="2:26" ht="12" customHeight="1" x14ac:dyDescent="0.25">
      <c r="B105" s="269" t="s">
        <v>192</v>
      </c>
      <c r="C105" s="269"/>
      <c r="D105" s="269"/>
      <c r="E105" s="269"/>
      <c r="F105" s="269"/>
      <c r="G105" s="269"/>
      <c r="H105" s="269"/>
      <c r="J105" s="285">
        <v>2719.35</v>
      </c>
      <c r="K105" s="285"/>
      <c r="M105" s="5">
        <v>2500</v>
      </c>
      <c r="N105" s="285">
        <v>2500</v>
      </c>
      <c r="O105" s="285"/>
      <c r="Q105" s="285">
        <v>1816.6</v>
      </c>
      <c r="R105" s="285"/>
      <c r="S105" s="285">
        <v>0</v>
      </c>
      <c r="T105" s="285"/>
      <c r="U105" s="8">
        <v>2500</v>
      </c>
      <c r="W105" s="41"/>
      <c r="Y105" s="41"/>
    </row>
    <row r="106" spans="2:26" ht="6" customHeight="1" x14ac:dyDescent="0.25"/>
    <row r="107" spans="2:26" ht="12.75" hidden="1" customHeight="1" x14ac:dyDescent="0.25"/>
    <row r="108" spans="2:26" ht="12" customHeight="1" x14ac:dyDescent="0.25">
      <c r="B108" s="269" t="s">
        <v>193</v>
      </c>
      <c r="C108" s="269"/>
      <c r="D108" s="269"/>
      <c r="E108" s="269"/>
      <c r="F108" s="269"/>
      <c r="G108" s="269"/>
      <c r="H108" s="269"/>
      <c r="J108" s="285">
        <v>0</v>
      </c>
      <c r="K108" s="285"/>
      <c r="M108" s="5">
        <v>0</v>
      </c>
      <c r="N108" s="285">
        <v>0</v>
      </c>
      <c r="O108" s="285"/>
      <c r="Q108" s="285">
        <v>0</v>
      </c>
      <c r="R108" s="285"/>
      <c r="S108" s="285">
        <v>0</v>
      </c>
      <c r="T108" s="285"/>
      <c r="U108" s="8">
        <v>0</v>
      </c>
      <c r="W108" s="41"/>
      <c r="Y108" s="41"/>
    </row>
    <row r="109" spans="2:26" ht="6" customHeight="1" x14ac:dyDescent="0.25"/>
    <row r="110" spans="2:26" ht="12.75" hidden="1" customHeight="1" x14ac:dyDescent="0.25"/>
    <row r="111" spans="2:26" ht="12" customHeight="1" x14ac:dyDescent="0.25">
      <c r="B111" s="269" t="s">
        <v>194</v>
      </c>
      <c r="C111" s="269"/>
      <c r="D111" s="269"/>
      <c r="E111" s="269"/>
      <c r="F111" s="269"/>
      <c r="G111" s="269"/>
      <c r="H111" s="269"/>
      <c r="J111" s="285">
        <v>11200</v>
      </c>
      <c r="K111" s="285"/>
      <c r="M111" s="5">
        <v>12000</v>
      </c>
      <c r="N111" s="285">
        <v>12000</v>
      </c>
      <c r="O111" s="285"/>
      <c r="Q111" s="285">
        <v>9419.5</v>
      </c>
      <c r="R111" s="285"/>
      <c r="S111" s="285">
        <v>0</v>
      </c>
      <c r="T111" s="285"/>
      <c r="U111" s="8">
        <v>12000</v>
      </c>
      <c r="W111" s="41"/>
      <c r="Y111" s="41"/>
    </row>
    <row r="112" spans="2:26" ht="6" customHeight="1" x14ac:dyDescent="0.25"/>
    <row r="113" spans="2:25" ht="12.75" hidden="1" customHeight="1" x14ac:dyDescent="0.25"/>
    <row r="114" spans="2:25" ht="12" customHeight="1" x14ac:dyDescent="0.25">
      <c r="B114" s="269" t="s">
        <v>195</v>
      </c>
      <c r="C114" s="269"/>
      <c r="D114" s="269"/>
      <c r="E114" s="269"/>
      <c r="F114" s="269"/>
      <c r="G114" s="269"/>
      <c r="H114" s="269"/>
      <c r="J114" s="285">
        <v>0</v>
      </c>
      <c r="K114" s="285"/>
      <c r="M114" s="5">
        <v>0</v>
      </c>
      <c r="N114" s="285">
        <v>0</v>
      </c>
      <c r="O114" s="285"/>
      <c r="Q114" s="285">
        <v>0</v>
      </c>
      <c r="R114" s="285"/>
      <c r="S114" s="285">
        <v>0</v>
      </c>
      <c r="T114" s="285"/>
      <c r="U114" s="8">
        <v>0</v>
      </c>
      <c r="W114" s="41"/>
      <c r="Y114" s="41"/>
    </row>
    <row r="115" spans="2:25" ht="6" customHeight="1" x14ac:dyDescent="0.25"/>
    <row r="116" spans="2:25" ht="12.75" hidden="1" customHeight="1" x14ac:dyDescent="0.25"/>
    <row r="117" spans="2:25" ht="12" customHeight="1" x14ac:dyDescent="0.25">
      <c r="B117" s="269" t="s">
        <v>163</v>
      </c>
      <c r="C117" s="269"/>
      <c r="D117" s="269"/>
      <c r="E117" s="269"/>
      <c r="F117" s="269"/>
      <c r="G117" s="269"/>
      <c r="H117" s="269"/>
      <c r="J117" s="285">
        <v>0</v>
      </c>
      <c r="K117" s="285"/>
      <c r="M117" s="5">
        <v>300</v>
      </c>
      <c r="N117" s="285">
        <v>300</v>
      </c>
      <c r="O117" s="285"/>
      <c r="Q117" s="285">
        <v>293</v>
      </c>
      <c r="R117" s="285"/>
      <c r="S117" s="285">
        <v>0</v>
      </c>
      <c r="T117" s="285"/>
      <c r="U117" s="8">
        <v>300</v>
      </c>
      <c r="W117" s="41"/>
      <c r="Y117" s="41"/>
    </row>
    <row r="118" spans="2:25" ht="6" customHeight="1" x14ac:dyDescent="0.25"/>
    <row r="119" spans="2:25" ht="12.75" hidden="1" customHeight="1" x14ac:dyDescent="0.25"/>
    <row r="120" spans="2:25" ht="12" customHeight="1" x14ac:dyDescent="0.25">
      <c r="B120" s="269" t="s">
        <v>196</v>
      </c>
      <c r="C120" s="269"/>
      <c r="D120" s="269"/>
      <c r="E120" s="269"/>
      <c r="F120" s="269"/>
      <c r="G120" s="269"/>
      <c r="H120" s="269"/>
      <c r="J120" s="285">
        <v>1195.81</v>
      </c>
      <c r="K120" s="285"/>
      <c r="M120" s="5">
        <v>1200</v>
      </c>
      <c r="N120" s="285">
        <v>1200</v>
      </c>
      <c r="O120" s="285"/>
      <c r="Q120" s="285">
        <v>873.33</v>
      </c>
      <c r="R120" s="285"/>
      <c r="S120" s="285">
        <v>0</v>
      </c>
      <c r="T120" s="285"/>
      <c r="U120" s="8">
        <v>1200</v>
      </c>
      <c r="W120" s="41"/>
      <c r="Y120" s="41"/>
    </row>
    <row r="121" spans="2:25" ht="6" customHeight="1" x14ac:dyDescent="0.25"/>
    <row r="122" spans="2:25" ht="12" customHeight="1" x14ac:dyDescent="0.25">
      <c r="C122" s="269" t="s">
        <v>178</v>
      </c>
      <c r="D122" s="269"/>
      <c r="E122" s="269"/>
      <c r="F122" s="269"/>
      <c r="G122" s="269"/>
      <c r="H122" s="269"/>
      <c r="I122" s="269"/>
    </row>
    <row r="123" spans="2:25" ht="12.75" hidden="1" customHeight="1" x14ac:dyDescent="0.25"/>
    <row r="124" spans="2:25" ht="12" customHeight="1" x14ac:dyDescent="0.25">
      <c r="D124" s="269" t="s">
        <v>47</v>
      </c>
      <c r="E124" s="269"/>
      <c r="F124" s="269"/>
      <c r="G124" s="269"/>
      <c r="H124" s="269"/>
      <c r="I124" s="269"/>
    </row>
    <row r="125" spans="2:25" ht="12.75" hidden="1" customHeight="1" x14ac:dyDescent="0.25"/>
    <row r="126" spans="2:25" ht="12" customHeight="1" x14ac:dyDescent="0.25">
      <c r="E126" s="269" t="s">
        <v>190</v>
      </c>
      <c r="F126" s="269"/>
      <c r="G126" s="269"/>
      <c r="H126" s="269"/>
      <c r="I126" s="269"/>
    </row>
    <row r="127" spans="2:25" ht="12.75" hidden="1" customHeight="1" x14ac:dyDescent="0.25"/>
    <row r="128" spans="2:25" ht="12" customHeight="1" x14ac:dyDescent="0.25">
      <c r="B128" s="269" t="s">
        <v>197</v>
      </c>
      <c r="C128" s="269"/>
      <c r="D128" s="269"/>
      <c r="E128" s="269"/>
      <c r="F128" s="269"/>
      <c r="G128" s="269"/>
      <c r="H128" s="269"/>
      <c r="J128" s="285">
        <v>5920.84</v>
      </c>
      <c r="K128" s="285"/>
      <c r="M128" s="5">
        <v>5500</v>
      </c>
      <c r="N128" s="285">
        <v>5500</v>
      </c>
      <c r="O128" s="285"/>
      <c r="Q128" s="285">
        <v>5948.47</v>
      </c>
      <c r="R128" s="285"/>
      <c r="S128" s="285">
        <v>0</v>
      </c>
      <c r="T128" s="285"/>
      <c r="U128" s="8">
        <v>7000</v>
      </c>
      <c r="W128" s="41"/>
      <c r="Y128" s="41"/>
    </row>
    <row r="129" spans="2:26" ht="6" customHeight="1" x14ac:dyDescent="0.25"/>
    <row r="130" spans="2:26" ht="12.75" hidden="1" customHeight="1" x14ac:dyDescent="0.25"/>
    <row r="131" spans="2:26" ht="12" customHeight="1" x14ac:dyDescent="0.25">
      <c r="B131" s="269" t="s">
        <v>115</v>
      </c>
      <c r="C131" s="269"/>
      <c r="D131" s="269"/>
      <c r="E131" s="269"/>
      <c r="F131" s="269"/>
      <c r="G131" s="269"/>
      <c r="H131" s="269"/>
      <c r="J131" s="285">
        <v>192.5</v>
      </c>
      <c r="K131" s="285"/>
      <c r="M131" s="5">
        <v>1000</v>
      </c>
      <c r="N131" s="285">
        <v>1000</v>
      </c>
      <c r="O131" s="285"/>
      <c r="Q131" s="290">
        <v>745.5</v>
      </c>
      <c r="R131" s="290"/>
      <c r="S131" s="285">
        <v>0</v>
      </c>
      <c r="T131" s="285"/>
      <c r="U131" s="8">
        <v>1000</v>
      </c>
      <c r="W131" s="41"/>
      <c r="Y131" s="41"/>
    </row>
    <row r="132" spans="2:26" ht="6" customHeight="1" x14ac:dyDescent="0.25"/>
    <row r="133" spans="2:26" ht="12.75" hidden="1" customHeight="1" x14ac:dyDescent="0.25"/>
    <row r="134" spans="2:26" ht="12" customHeight="1" x14ac:dyDescent="0.25">
      <c r="B134" s="269" t="s">
        <v>56</v>
      </c>
      <c r="C134" s="269"/>
      <c r="D134" s="269"/>
      <c r="E134" s="269"/>
      <c r="F134" s="269"/>
      <c r="G134" s="269"/>
      <c r="H134" s="269"/>
      <c r="J134" s="285">
        <v>0</v>
      </c>
      <c r="K134" s="285"/>
      <c r="M134" s="5">
        <v>0</v>
      </c>
      <c r="N134" s="285">
        <v>0</v>
      </c>
      <c r="O134" s="285"/>
      <c r="Q134" s="285">
        <v>0</v>
      </c>
      <c r="R134" s="285"/>
      <c r="S134" s="285">
        <v>0</v>
      </c>
      <c r="T134" s="285"/>
      <c r="U134" s="8">
        <v>50000</v>
      </c>
      <c r="W134" s="41"/>
      <c r="Y134" s="41"/>
      <c r="Z134" s="155" t="s">
        <v>412</v>
      </c>
    </row>
    <row r="135" spans="2:26" ht="6" customHeight="1" x14ac:dyDescent="0.25"/>
    <row r="136" spans="2:26" ht="12.75" hidden="1" customHeight="1" x14ac:dyDescent="0.25"/>
    <row r="137" spans="2:26" ht="12" customHeight="1" x14ac:dyDescent="0.25">
      <c r="B137" s="269" t="s">
        <v>98</v>
      </c>
      <c r="C137" s="269"/>
      <c r="D137" s="269"/>
      <c r="E137" s="269"/>
      <c r="F137" s="269"/>
      <c r="G137" s="269"/>
      <c r="H137" s="269"/>
      <c r="J137" s="285">
        <v>7994.99</v>
      </c>
      <c r="K137" s="285"/>
      <c r="M137" s="5">
        <v>8000</v>
      </c>
      <c r="N137" s="285">
        <v>8000</v>
      </c>
      <c r="O137" s="285"/>
      <c r="Q137" s="285">
        <v>3984.75</v>
      </c>
      <c r="R137" s="285"/>
      <c r="S137" s="285">
        <v>0</v>
      </c>
      <c r="T137" s="285"/>
      <c r="U137" s="8">
        <v>8000</v>
      </c>
      <c r="W137" s="41"/>
      <c r="Y137" s="41"/>
    </row>
    <row r="138" spans="2:26" ht="6" customHeight="1" x14ac:dyDescent="0.25"/>
    <row r="139" spans="2:26" ht="12.75" hidden="1" customHeight="1" x14ac:dyDescent="0.25"/>
    <row r="140" spans="2:26" ht="12" customHeight="1" x14ac:dyDescent="0.25">
      <c r="B140" s="269" t="s">
        <v>100</v>
      </c>
      <c r="C140" s="269"/>
      <c r="D140" s="269"/>
      <c r="E140" s="269"/>
      <c r="F140" s="269"/>
      <c r="G140" s="269"/>
      <c r="H140" s="269"/>
      <c r="J140" s="285">
        <v>2777.18</v>
      </c>
      <c r="K140" s="285"/>
      <c r="M140" s="5">
        <v>3000</v>
      </c>
      <c r="N140" s="285">
        <v>3000</v>
      </c>
      <c r="O140" s="285"/>
      <c r="Q140" s="285">
        <v>3024.2</v>
      </c>
      <c r="R140" s="285"/>
      <c r="S140" s="285">
        <v>0</v>
      </c>
      <c r="T140" s="285"/>
      <c r="U140" s="8">
        <v>5000</v>
      </c>
      <c r="W140" s="41"/>
      <c r="Y140" s="41"/>
    </row>
    <row r="141" spans="2:26" ht="6" customHeight="1" x14ac:dyDescent="0.25"/>
    <row r="142" spans="2:26" ht="12.75" hidden="1" customHeight="1" x14ac:dyDescent="0.25"/>
    <row r="143" spans="2:26" ht="12" customHeight="1" x14ac:dyDescent="0.25">
      <c r="B143" s="269" t="s">
        <v>164</v>
      </c>
      <c r="C143" s="269"/>
      <c r="D143" s="269"/>
      <c r="E143" s="269"/>
      <c r="F143" s="269"/>
      <c r="G143" s="269"/>
      <c r="H143" s="269"/>
      <c r="J143" s="285">
        <v>5450</v>
      </c>
      <c r="K143" s="285"/>
      <c r="M143" s="5">
        <v>5500</v>
      </c>
      <c r="N143" s="285">
        <v>5500</v>
      </c>
      <c r="O143" s="285"/>
      <c r="Q143" s="285">
        <v>3424</v>
      </c>
      <c r="R143" s="285"/>
      <c r="S143" s="285">
        <v>0</v>
      </c>
      <c r="T143" s="285"/>
      <c r="U143" s="8">
        <v>5500</v>
      </c>
      <c r="W143" s="41"/>
      <c r="Y143" s="41"/>
    </row>
    <row r="144" spans="2:26" ht="6" customHeight="1" x14ac:dyDescent="0.25"/>
    <row r="145" spans="2:26" ht="12.75" hidden="1" customHeight="1" x14ac:dyDescent="0.25"/>
    <row r="146" spans="2:26" ht="12" customHeight="1" x14ac:dyDescent="0.25">
      <c r="B146" s="269" t="s">
        <v>168</v>
      </c>
      <c r="C146" s="269"/>
      <c r="D146" s="269"/>
      <c r="E146" s="269"/>
      <c r="F146" s="269"/>
      <c r="G146" s="269"/>
      <c r="H146" s="269"/>
      <c r="J146" s="290">
        <v>0</v>
      </c>
      <c r="K146" s="290"/>
      <c r="M146" s="5">
        <v>0</v>
      </c>
      <c r="N146" s="285">
        <v>0</v>
      </c>
      <c r="O146" s="285"/>
      <c r="Q146" s="290">
        <v>0</v>
      </c>
      <c r="R146" s="290"/>
      <c r="S146" s="285">
        <v>0</v>
      </c>
      <c r="T146" s="285"/>
      <c r="U146" s="8">
        <v>0</v>
      </c>
      <c r="W146" s="41"/>
      <c r="Y146" s="41"/>
    </row>
    <row r="147" spans="2:26" ht="6" customHeight="1" x14ac:dyDescent="0.25">
      <c r="B147" s="2"/>
      <c r="C147" s="2"/>
      <c r="D147" s="2"/>
      <c r="E147" s="2"/>
      <c r="F147" s="2"/>
      <c r="G147" s="2"/>
      <c r="H147" s="2"/>
      <c r="J147" s="119"/>
      <c r="K147" s="119"/>
      <c r="M147" s="5"/>
      <c r="N147" s="5"/>
      <c r="O147" s="5"/>
      <c r="Q147" s="120"/>
      <c r="R147" s="120"/>
      <c r="S147" s="5"/>
      <c r="T147" s="5"/>
      <c r="U147" s="15"/>
      <c r="W147" s="15"/>
      <c r="Y147" s="15"/>
    </row>
    <row r="148" spans="2:26" ht="12" customHeight="1" x14ac:dyDescent="0.25">
      <c r="B148" s="2" t="s">
        <v>467</v>
      </c>
      <c r="C148" s="2"/>
      <c r="D148" s="2"/>
      <c r="E148" s="2"/>
      <c r="F148" s="2"/>
      <c r="G148" s="2"/>
      <c r="H148" s="2"/>
      <c r="J148" s="119"/>
      <c r="K148" s="119">
        <v>0</v>
      </c>
      <c r="M148" s="5">
        <v>4050</v>
      </c>
      <c r="N148" s="5"/>
      <c r="O148" s="5">
        <v>4050</v>
      </c>
      <c r="Q148" s="289">
        <v>630.57000000000005</v>
      </c>
      <c r="R148" s="306"/>
      <c r="S148" s="285">
        <v>0</v>
      </c>
      <c r="T148" s="306"/>
      <c r="U148" s="8">
        <v>14900</v>
      </c>
      <c r="W148" s="41"/>
      <c r="Y148" s="41"/>
      <c r="Z148" s="155" t="s">
        <v>413</v>
      </c>
    </row>
    <row r="149" spans="2:26" ht="6" customHeight="1" x14ac:dyDescent="0.25"/>
    <row r="150" spans="2:26" ht="12.75" hidden="1" customHeight="1" x14ac:dyDescent="0.25"/>
    <row r="151" spans="2:26" ht="12" customHeight="1" x14ac:dyDescent="0.25">
      <c r="B151" s="269" t="s">
        <v>102</v>
      </c>
      <c r="C151" s="269"/>
      <c r="D151" s="269"/>
      <c r="E151" s="269"/>
      <c r="F151" s="269"/>
      <c r="G151" s="269"/>
      <c r="H151" s="269"/>
      <c r="J151" s="285">
        <v>2789</v>
      </c>
      <c r="K151" s="285"/>
      <c r="M151" s="5">
        <v>3000</v>
      </c>
      <c r="N151" s="285">
        <v>3000</v>
      </c>
      <c r="O151" s="285"/>
      <c r="Q151" s="290">
        <v>2459</v>
      </c>
      <c r="R151" s="290"/>
      <c r="S151" s="285">
        <v>0</v>
      </c>
      <c r="T151" s="285"/>
      <c r="U151" s="8">
        <v>3000</v>
      </c>
      <c r="W151" s="41"/>
      <c r="Y151" s="41"/>
    </row>
    <row r="152" spans="2:26" ht="6" customHeight="1" x14ac:dyDescent="0.25"/>
    <row r="153" spans="2:26" ht="12.75" hidden="1" customHeight="1" x14ac:dyDescent="0.25"/>
    <row r="154" spans="2:26" ht="12" customHeight="1" x14ac:dyDescent="0.25">
      <c r="B154" s="269" t="s">
        <v>60</v>
      </c>
      <c r="C154" s="269"/>
      <c r="D154" s="269"/>
      <c r="E154" s="269"/>
      <c r="F154" s="269"/>
      <c r="G154" s="269"/>
      <c r="H154" s="269"/>
      <c r="J154" s="285">
        <v>0</v>
      </c>
      <c r="K154" s="285"/>
      <c r="M154" s="5">
        <v>0</v>
      </c>
      <c r="N154" s="285">
        <v>0</v>
      </c>
      <c r="O154" s="285"/>
      <c r="Q154" s="285">
        <v>0</v>
      </c>
      <c r="R154" s="285"/>
      <c r="S154" s="285">
        <v>0</v>
      </c>
      <c r="T154" s="285"/>
      <c r="U154" s="8">
        <v>0</v>
      </c>
      <c r="W154" s="41"/>
      <c r="Y154" s="41"/>
    </row>
    <row r="155" spans="2:26" ht="6" customHeight="1" x14ac:dyDescent="0.25"/>
    <row r="156" spans="2:26" ht="12.75" hidden="1" customHeight="1" x14ac:dyDescent="0.25"/>
    <row r="157" spans="2:26" ht="12" customHeight="1" x14ac:dyDescent="0.25">
      <c r="B157" s="269" t="s">
        <v>62</v>
      </c>
      <c r="C157" s="269"/>
      <c r="D157" s="269"/>
      <c r="E157" s="269"/>
      <c r="F157" s="269"/>
      <c r="G157" s="269"/>
      <c r="H157" s="269"/>
      <c r="J157" s="285">
        <v>0</v>
      </c>
      <c r="K157" s="285"/>
      <c r="M157" s="5">
        <v>0</v>
      </c>
      <c r="N157" s="285">
        <v>0</v>
      </c>
      <c r="O157" s="285"/>
      <c r="Q157" s="285">
        <v>0</v>
      </c>
      <c r="R157" s="285"/>
      <c r="S157" s="285">
        <v>0</v>
      </c>
      <c r="T157" s="285"/>
      <c r="U157" s="8">
        <v>0</v>
      </c>
      <c r="W157" s="41"/>
      <c r="Y157" s="41"/>
    </row>
    <row r="158" spans="2:26" ht="6" customHeight="1" x14ac:dyDescent="0.25"/>
    <row r="159" spans="2:26" ht="12.75" hidden="1" customHeight="1" x14ac:dyDescent="0.25"/>
    <row r="160" spans="2:26" ht="12" customHeight="1" x14ac:dyDescent="0.25">
      <c r="B160" s="269" t="s">
        <v>63</v>
      </c>
      <c r="C160" s="269"/>
      <c r="D160" s="269"/>
      <c r="E160" s="269"/>
      <c r="F160" s="269"/>
      <c r="G160" s="269"/>
      <c r="H160" s="269"/>
      <c r="J160" s="285">
        <v>181.94</v>
      </c>
      <c r="K160" s="285"/>
      <c r="M160" s="5">
        <v>400</v>
      </c>
      <c r="N160" s="285">
        <v>400</v>
      </c>
      <c r="O160" s="285"/>
      <c r="Q160" s="285">
        <v>361.81</v>
      </c>
      <c r="R160" s="285"/>
      <c r="S160" s="285">
        <v>0</v>
      </c>
      <c r="T160" s="285"/>
      <c r="U160" s="8">
        <v>600</v>
      </c>
      <c r="W160" s="41"/>
      <c r="Y160" s="41"/>
      <c r="Z160" s="13"/>
    </row>
    <row r="161" spans="2:26" ht="6" customHeight="1" x14ac:dyDescent="0.25"/>
    <row r="162" spans="2:26" ht="12.75" hidden="1" customHeight="1" x14ac:dyDescent="0.25"/>
    <row r="163" spans="2:26" ht="12" customHeight="1" x14ac:dyDescent="0.25">
      <c r="B163" s="269" t="s">
        <v>66</v>
      </c>
      <c r="C163" s="269"/>
      <c r="D163" s="269"/>
      <c r="E163" s="269"/>
      <c r="F163" s="269"/>
      <c r="G163" s="269"/>
      <c r="H163" s="269"/>
      <c r="J163" s="285">
        <v>309.95</v>
      </c>
      <c r="K163" s="285"/>
      <c r="M163" s="5">
        <v>0</v>
      </c>
      <c r="N163" s="285">
        <v>0</v>
      </c>
      <c r="O163" s="285"/>
      <c r="Q163" s="285">
        <v>504</v>
      </c>
      <c r="R163" s="285"/>
      <c r="S163" s="285">
        <v>0</v>
      </c>
      <c r="T163" s="285"/>
      <c r="U163" s="8">
        <v>1000</v>
      </c>
      <c r="W163" s="41"/>
      <c r="Y163" s="41"/>
    </row>
    <row r="164" spans="2:26" ht="6" customHeight="1" x14ac:dyDescent="0.25"/>
    <row r="165" spans="2:26" ht="12.75" hidden="1" customHeight="1" x14ac:dyDescent="0.25"/>
    <row r="166" spans="2:26" ht="12" customHeight="1" x14ac:dyDescent="0.25">
      <c r="B166" s="269" t="s">
        <v>67</v>
      </c>
      <c r="C166" s="269"/>
      <c r="D166" s="269"/>
      <c r="E166" s="269"/>
      <c r="F166" s="269"/>
      <c r="G166" s="269"/>
      <c r="H166" s="269"/>
      <c r="J166" s="285">
        <v>374</v>
      </c>
      <c r="K166" s="285"/>
      <c r="M166" s="5">
        <v>500</v>
      </c>
      <c r="N166" s="285">
        <v>500</v>
      </c>
      <c r="O166" s="285"/>
      <c r="Q166" s="285">
        <v>0</v>
      </c>
      <c r="R166" s="285"/>
      <c r="S166" s="285">
        <v>0</v>
      </c>
      <c r="T166" s="285"/>
      <c r="U166" s="8">
        <v>500</v>
      </c>
      <c r="W166" s="41"/>
      <c r="Y166" s="41"/>
    </row>
    <row r="167" spans="2:26" ht="6" customHeight="1" x14ac:dyDescent="0.25"/>
    <row r="168" spans="2:26" ht="12.75" hidden="1" customHeight="1" x14ac:dyDescent="0.25"/>
    <row r="169" spans="2:26" ht="12" customHeight="1" x14ac:dyDescent="0.25">
      <c r="B169" s="269" t="s">
        <v>103</v>
      </c>
      <c r="C169" s="269"/>
      <c r="D169" s="269"/>
      <c r="E169" s="269"/>
      <c r="F169" s="269"/>
      <c r="G169" s="269"/>
      <c r="H169" s="269"/>
      <c r="J169" s="285">
        <v>8575.42</v>
      </c>
      <c r="K169" s="285"/>
      <c r="M169" s="5">
        <v>9000</v>
      </c>
      <c r="N169" s="285">
        <v>9000</v>
      </c>
      <c r="O169" s="285"/>
      <c r="Q169" s="285">
        <v>8280.25</v>
      </c>
      <c r="R169" s="285"/>
      <c r="S169" s="285">
        <v>0</v>
      </c>
      <c r="T169" s="285"/>
      <c r="U169" s="8">
        <v>9000</v>
      </c>
      <c r="W169" s="41"/>
      <c r="Y169" s="41"/>
    </row>
    <row r="170" spans="2:26" ht="6" customHeight="1" x14ac:dyDescent="0.25"/>
    <row r="171" spans="2:26" ht="12.75" hidden="1" customHeight="1" x14ac:dyDescent="0.25"/>
    <row r="172" spans="2:26" ht="12" customHeight="1" x14ac:dyDescent="0.25">
      <c r="B172" s="269" t="s">
        <v>105</v>
      </c>
      <c r="C172" s="269"/>
      <c r="D172" s="269"/>
      <c r="E172" s="269"/>
      <c r="F172" s="269"/>
      <c r="G172" s="269"/>
      <c r="H172" s="269"/>
      <c r="J172" s="285">
        <v>359.13</v>
      </c>
      <c r="K172" s="285"/>
      <c r="M172" s="5">
        <v>400</v>
      </c>
      <c r="N172" s="285">
        <v>400</v>
      </c>
      <c r="O172" s="285"/>
      <c r="Q172" s="285">
        <v>314.08</v>
      </c>
      <c r="R172" s="285"/>
      <c r="S172" s="285">
        <v>0</v>
      </c>
      <c r="T172" s="285"/>
      <c r="U172" s="8">
        <v>600</v>
      </c>
      <c r="W172" s="41"/>
      <c r="Y172" s="41"/>
      <c r="Z172" s="155" t="s">
        <v>414</v>
      </c>
    </row>
    <row r="173" spans="2:26" ht="6" customHeight="1" x14ac:dyDescent="0.25"/>
    <row r="174" spans="2:26" ht="12.75" hidden="1" customHeight="1" x14ac:dyDescent="0.25"/>
    <row r="175" spans="2:26" ht="12" customHeight="1" x14ac:dyDescent="0.25">
      <c r="B175" s="269" t="s">
        <v>171</v>
      </c>
      <c r="C175" s="269"/>
      <c r="D175" s="269"/>
      <c r="E175" s="269"/>
      <c r="F175" s="269"/>
      <c r="G175" s="269"/>
      <c r="H175" s="269"/>
      <c r="J175" s="285">
        <v>154</v>
      </c>
      <c r="K175" s="285"/>
      <c r="M175" s="5">
        <v>200</v>
      </c>
      <c r="N175" s="285">
        <v>200</v>
      </c>
      <c r="O175" s="285"/>
      <c r="Q175" s="290">
        <v>364</v>
      </c>
      <c r="R175" s="290"/>
      <c r="S175" s="285">
        <v>0</v>
      </c>
      <c r="T175" s="285"/>
      <c r="U175" s="8">
        <v>600</v>
      </c>
      <c r="W175" s="41"/>
      <c r="Y175" s="41"/>
    </row>
    <row r="176" spans="2:26" ht="6" customHeight="1" x14ac:dyDescent="0.25"/>
    <row r="177" spans="2:25" ht="12.75" hidden="1" customHeight="1" x14ac:dyDescent="0.25"/>
    <row r="178" spans="2:25" ht="12" customHeight="1" x14ac:dyDescent="0.25">
      <c r="B178" s="269" t="s">
        <v>198</v>
      </c>
      <c r="C178" s="269"/>
      <c r="D178" s="269"/>
      <c r="E178" s="269"/>
      <c r="F178" s="269"/>
      <c r="G178" s="269"/>
      <c r="H178" s="269"/>
      <c r="J178" s="285">
        <v>773.16</v>
      </c>
      <c r="K178" s="285"/>
      <c r="M178" s="5">
        <v>2000</v>
      </c>
      <c r="N178" s="285">
        <v>2000</v>
      </c>
      <c r="O178" s="285"/>
      <c r="Q178" s="290">
        <v>709.05</v>
      </c>
      <c r="R178" s="290"/>
      <c r="S178" s="285">
        <v>0</v>
      </c>
      <c r="T178" s="285"/>
      <c r="U178" s="8">
        <v>1500</v>
      </c>
      <c r="W178" s="41"/>
      <c r="Y178" s="41"/>
    </row>
    <row r="179" spans="2:25" ht="6" customHeight="1" x14ac:dyDescent="0.25"/>
    <row r="180" spans="2:25" ht="12.75" hidden="1" customHeight="1" x14ac:dyDescent="0.25"/>
    <row r="181" spans="2:25" ht="12" customHeight="1" x14ac:dyDescent="0.25">
      <c r="B181" s="269" t="s">
        <v>106</v>
      </c>
      <c r="C181" s="269"/>
      <c r="D181" s="269"/>
      <c r="E181" s="269"/>
      <c r="F181" s="269"/>
      <c r="G181" s="269"/>
      <c r="H181" s="269"/>
      <c r="J181" s="285">
        <v>27567.78</v>
      </c>
      <c r="K181" s="285"/>
      <c r="M181" s="5">
        <v>45000</v>
      </c>
      <c r="N181" s="285">
        <v>45000</v>
      </c>
      <c r="O181" s="285"/>
      <c r="Q181" s="290">
        <v>17564.16</v>
      </c>
      <c r="R181" s="290"/>
      <c r="S181" s="285">
        <v>0</v>
      </c>
      <c r="T181" s="285"/>
      <c r="U181" s="8">
        <v>45000</v>
      </c>
      <c r="W181" s="41"/>
      <c r="Y181" s="41"/>
    </row>
    <row r="182" spans="2:25" ht="6" customHeight="1" x14ac:dyDescent="0.25"/>
    <row r="183" spans="2:25" ht="12.75" hidden="1" customHeight="1" x14ac:dyDescent="0.25"/>
    <row r="184" spans="2:25" ht="12" customHeight="1" x14ac:dyDescent="0.25">
      <c r="B184" s="269" t="s">
        <v>199</v>
      </c>
      <c r="C184" s="269"/>
      <c r="D184" s="269"/>
      <c r="E184" s="269"/>
      <c r="F184" s="269"/>
      <c r="G184" s="269"/>
      <c r="H184" s="269"/>
      <c r="J184" s="285">
        <v>0</v>
      </c>
      <c r="K184" s="285"/>
      <c r="M184" s="5">
        <v>0</v>
      </c>
      <c r="N184" s="285">
        <v>0</v>
      </c>
      <c r="O184" s="285"/>
      <c r="Q184" s="285">
        <v>0</v>
      </c>
      <c r="R184" s="285"/>
      <c r="S184" s="285">
        <v>0</v>
      </c>
      <c r="T184" s="285"/>
      <c r="U184" s="8">
        <v>0</v>
      </c>
      <c r="W184" s="41"/>
      <c r="Y184" s="41"/>
    </row>
    <row r="185" spans="2:25" ht="6" customHeight="1" x14ac:dyDescent="0.25"/>
    <row r="186" spans="2:25" ht="12.75" hidden="1" customHeight="1" x14ac:dyDescent="0.25"/>
    <row r="187" spans="2:25" ht="12" customHeight="1" x14ac:dyDescent="0.25">
      <c r="B187" s="269" t="s">
        <v>69</v>
      </c>
      <c r="C187" s="269"/>
      <c r="D187" s="269"/>
      <c r="E187" s="269"/>
      <c r="F187" s="269"/>
      <c r="G187" s="269"/>
      <c r="H187" s="269"/>
      <c r="J187" s="285">
        <v>0</v>
      </c>
      <c r="K187" s="285"/>
      <c r="M187" s="5">
        <v>500</v>
      </c>
      <c r="N187" s="285">
        <v>500</v>
      </c>
      <c r="O187" s="285"/>
      <c r="Q187" s="285">
        <v>0</v>
      </c>
      <c r="R187" s="285"/>
      <c r="S187" s="285">
        <v>0</v>
      </c>
      <c r="T187" s="285"/>
      <c r="U187" s="8">
        <v>500</v>
      </c>
      <c r="W187" s="41"/>
      <c r="Y187" s="41"/>
    </row>
    <row r="188" spans="2:25" ht="6" customHeight="1" x14ac:dyDescent="0.25"/>
    <row r="189" spans="2:25" ht="12.75" hidden="1" customHeight="1" x14ac:dyDescent="0.25"/>
    <row r="190" spans="2:25" ht="12" customHeight="1" x14ac:dyDescent="0.25">
      <c r="B190" s="269" t="s">
        <v>72</v>
      </c>
      <c r="C190" s="269"/>
      <c r="D190" s="269"/>
      <c r="E190" s="269"/>
      <c r="F190" s="269"/>
      <c r="G190" s="269"/>
      <c r="H190" s="269"/>
      <c r="J190" s="285">
        <v>0</v>
      </c>
      <c r="K190" s="285"/>
      <c r="M190" s="5">
        <v>7000</v>
      </c>
      <c r="N190" s="285">
        <v>7000</v>
      </c>
      <c r="O190" s="285"/>
      <c r="Q190" s="285">
        <v>0</v>
      </c>
      <c r="R190" s="285"/>
      <c r="S190" s="285">
        <v>0</v>
      </c>
      <c r="T190" s="285"/>
      <c r="U190" s="8">
        <v>7000</v>
      </c>
      <c r="W190" s="41"/>
      <c r="Y190" s="41"/>
    </row>
    <row r="191" spans="2:25" ht="6" customHeight="1" x14ac:dyDescent="0.25"/>
    <row r="192" spans="2:25" ht="12.75" hidden="1" customHeight="1" x14ac:dyDescent="0.25"/>
    <row r="193" spans="2:27" ht="12" customHeight="1" x14ac:dyDescent="0.25">
      <c r="B193" s="269" t="s">
        <v>76</v>
      </c>
      <c r="C193" s="269"/>
      <c r="D193" s="269"/>
      <c r="E193" s="269"/>
      <c r="F193" s="269"/>
      <c r="G193" s="269"/>
      <c r="H193" s="269"/>
      <c r="J193" s="285">
        <v>0</v>
      </c>
      <c r="K193" s="285"/>
      <c r="M193" s="5">
        <v>0</v>
      </c>
      <c r="N193" s="285">
        <v>0</v>
      </c>
      <c r="O193" s="285"/>
      <c r="Q193" s="285">
        <v>0</v>
      </c>
      <c r="R193" s="285"/>
      <c r="S193" s="285">
        <v>0</v>
      </c>
      <c r="T193" s="285"/>
      <c r="U193" s="8">
        <v>0</v>
      </c>
      <c r="W193" s="41"/>
      <c r="Y193" s="41"/>
    </row>
    <row r="194" spans="2:27" ht="6" customHeight="1" x14ac:dyDescent="0.25"/>
    <row r="195" spans="2:27" ht="12.75" hidden="1" customHeight="1" x14ac:dyDescent="0.25"/>
    <row r="196" spans="2:27" ht="12" customHeight="1" x14ac:dyDescent="0.25">
      <c r="B196" s="269" t="s">
        <v>200</v>
      </c>
      <c r="C196" s="269"/>
      <c r="D196" s="269"/>
      <c r="E196" s="269"/>
      <c r="F196" s="269"/>
      <c r="G196" s="269"/>
      <c r="H196" s="269"/>
      <c r="J196" s="285">
        <v>0</v>
      </c>
      <c r="K196" s="285"/>
      <c r="M196" s="5">
        <v>0</v>
      </c>
      <c r="N196" s="285">
        <v>0</v>
      </c>
      <c r="O196" s="285"/>
      <c r="Q196" s="285">
        <v>0</v>
      </c>
      <c r="R196" s="285"/>
      <c r="S196" s="285">
        <v>0</v>
      </c>
      <c r="T196" s="285"/>
      <c r="U196" s="8">
        <v>0</v>
      </c>
      <c r="W196" s="41"/>
      <c r="Y196" s="41"/>
      <c r="Z196" s="13"/>
      <c r="AA196" s="10"/>
    </row>
    <row r="197" spans="2:27" ht="6" customHeight="1" x14ac:dyDescent="0.25"/>
    <row r="198" spans="2:27" ht="12.75" hidden="1" customHeight="1" x14ac:dyDescent="0.25"/>
    <row r="199" spans="2:27" ht="12" customHeight="1" x14ac:dyDescent="0.25">
      <c r="B199" s="269" t="s">
        <v>82</v>
      </c>
      <c r="C199" s="269"/>
      <c r="D199" s="269"/>
      <c r="E199" s="269"/>
      <c r="F199" s="269"/>
      <c r="G199" s="269"/>
      <c r="H199" s="269"/>
      <c r="J199" s="285">
        <v>6041</v>
      </c>
      <c r="K199" s="285"/>
      <c r="M199" s="5">
        <v>772934</v>
      </c>
      <c r="N199" s="285">
        <v>772934</v>
      </c>
      <c r="O199" s="285"/>
      <c r="Q199" s="285">
        <v>517909.09</v>
      </c>
      <c r="R199" s="285"/>
      <c r="S199" s="285">
        <v>0</v>
      </c>
      <c r="T199" s="285"/>
      <c r="U199" s="8">
        <v>455000</v>
      </c>
      <c r="W199" s="41"/>
      <c r="Y199" s="41"/>
      <c r="Z199" s="155" t="s">
        <v>415</v>
      </c>
    </row>
    <row r="200" spans="2:27" ht="6" customHeight="1" x14ac:dyDescent="0.25"/>
    <row r="201" spans="2:27" ht="2.25" customHeight="1" x14ac:dyDescent="0.25"/>
    <row r="202" spans="2:27" ht="10.5" customHeight="1" x14ac:dyDescent="0.25">
      <c r="D202" s="147"/>
      <c r="E202" s="118" t="s">
        <v>201</v>
      </c>
      <c r="F202" s="118"/>
      <c r="G202" s="2"/>
      <c r="H202" s="2"/>
      <c r="I202" s="2"/>
      <c r="J202" s="270">
        <v>177424</v>
      </c>
      <c r="K202" s="270"/>
      <c r="M202" s="143">
        <v>467960</v>
      </c>
      <c r="N202" s="6"/>
      <c r="O202" s="143">
        <v>467960</v>
      </c>
      <c r="P202" s="6"/>
      <c r="Q202" s="301">
        <f>SUM(Q78:Q199)</f>
        <v>676566.08000000007</v>
      </c>
      <c r="R202" s="301">
        <f>SUM(R78:R199)</f>
        <v>0</v>
      </c>
      <c r="S202" s="295">
        <v>0</v>
      </c>
      <c r="T202" s="295"/>
      <c r="U202" s="144">
        <f>SUM(U78:U199)</f>
        <v>833824.14500000002</v>
      </c>
      <c r="V202" s="23"/>
      <c r="W202" s="144">
        <f>SUM(W78:W199)</f>
        <v>0</v>
      </c>
      <c r="X202" s="23"/>
      <c r="Y202" s="144">
        <f>SUM(Y78:Y199)</f>
        <v>0</v>
      </c>
    </row>
    <row r="203" spans="2:27" ht="7.5" customHeight="1" x14ac:dyDescent="0.25"/>
    <row r="204" spans="2:27" ht="12.75" hidden="1" customHeight="1" x14ac:dyDescent="0.25"/>
    <row r="205" spans="2:27" ht="12.75" customHeight="1" x14ac:dyDescent="0.25">
      <c r="E205" s="291" t="s">
        <v>471</v>
      </c>
      <c r="F205" s="291"/>
      <c r="G205" s="291"/>
      <c r="H205" s="291"/>
      <c r="I205" s="291"/>
    </row>
    <row r="206" spans="2:27" ht="6" customHeight="1" x14ac:dyDescent="0.25">
      <c r="E206" s="2"/>
      <c r="F206" s="2"/>
      <c r="G206" s="2"/>
      <c r="H206" s="2"/>
      <c r="I206" s="2"/>
    </row>
    <row r="207" spans="2:27" ht="12.75" customHeight="1" x14ac:dyDescent="0.25">
      <c r="B207" s="269" t="s">
        <v>472</v>
      </c>
      <c r="C207" s="269"/>
      <c r="D207" s="269"/>
      <c r="E207" s="269"/>
      <c r="F207" s="269"/>
      <c r="G207" s="269"/>
      <c r="H207" s="269"/>
      <c r="J207" s="285">
        <v>0</v>
      </c>
      <c r="K207" s="285"/>
      <c r="M207" s="5">
        <v>0</v>
      </c>
      <c r="N207" s="285">
        <v>0</v>
      </c>
      <c r="O207" s="285"/>
      <c r="Q207" s="285">
        <v>0</v>
      </c>
      <c r="R207" s="285"/>
      <c r="S207" s="285">
        <v>0</v>
      </c>
      <c r="T207" s="285"/>
      <c r="U207" s="8">
        <v>14900</v>
      </c>
      <c r="W207" s="41"/>
      <c r="Y207" s="41"/>
      <c r="Z207" s="155" t="s">
        <v>416</v>
      </c>
    </row>
    <row r="208" spans="2:27" ht="6" customHeight="1" x14ac:dyDescent="0.25">
      <c r="B208" s="2"/>
      <c r="C208" s="2"/>
      <c r="D208" s="2"/>
      <c r="E208" s="2"/>
      <c r="F208" s="2"/>
      <c r="G208" s="2"/>
      <c r="H208" s="2"/>
    </row>
    <row r="209" spans="2:25" ht="12" customHeight="1" x14ac:dyDescent="0.25">
      <c r="E209" s="269" t="s">
        <v>124</v>
      </c>
      <c r="F209" s="269"/>
      <c r="G209" s="269"/>
      <c r="H209" s="269"/>
      <c r="I209" s="269"/>
    </row>
    <row r="210" spans="2:25" ht="12.75" hidden="1" customHeight="1" x14ac:dyDescent="0.25"/>
    <row r="211" spans="2:25" ht="12" customHeight="1" x14ac:dyDescent="0.25">
      <c r="B211" s="269" t="s">
        <v>51</v>
      </c>
      <c r="C211" s="269"/>
      <c r="D211" s="269"/>
      <c r="E211" s="269"/>
      <c r="F211" s="269"/>
      <c r="G211" s="269"/>
      <c r="H211" s="269"/>
      <c r="J211" s="285">
        <v>0</v>
      </c>
      <c r="K211" s="285"/>
      <c r="M211" s="5">
        <v>0</v>
      </c>
      <c r="N211" s="285">
        <v>0</v>
      </c>
      <c r="O211" s="285"/>
      <c r="Q211" s="285">
        <v>0</v>
      </c>
      <c r="R211" s="285"/>
      <c r="S211" s="285">
        <v>0</v>
      </c>
      <c r="T211" s="285"/>
      <c r="U211" s="8"/>
      <c r="W211" s="8">
        <v>0</v>
      </c>
      <c r="Y211" s="8"/>
    </row>
    <row r="212" spans="2:25" ht="6" customHeight="1" x14ac:dyDescent="0.25"/>
    <row r="213" spans="2:25" ht="12.75" hidden="1" customHeight="1" x14ac:dyDescent="0.25"/>
    <row r="214" spans="2:25" ht="12" customHeight="1" x14ac:dyDescent="0.25">
      <c r="B214" s="269" t="s">
        <v>52</v>
      </c>
      <c r="C214" s="269"/>
      <c r="D214" s="269"/>
      <c r="E214" s="269"/>
      <c r="F214" s="269"/>
      <c r="G214" s="269"/>
      <c r="H214" s="269"/>
      <c r="J214" s="285">
        <v>0</v>
      </c>
      <c r="K214" s="285"/>
      <c r="M214" s="5">
        <v>0</v>
      </c>
      <c r="N214" s="285">
        <v>0</v>
      </c>
      <c r="O214" s="285"/>
      <c r="Q214" s="285">
        <v>0</v>
      </c>
      <c r="R214" s="285"/>
      <c r="S214" s="285">
        <v>0</v>
      </c>
      <c r="T214" s="285"/>
      <c r="U214" s="8"/>
      <c r="W214" s="8">
        <v>0</v>
      </c>
      <c r="Y214" s="8"/>
    </row>
    <row r="215" spans="2:25" ht="6" customHeight="1" x14ac:dyDescent="0.25"/>
    <row r="216" spans="2:25" ht="2.25" customHeight="1" x14ac:dyDescent="0.25"/>
    <row r="217" spans="2:25" ht="10.5" customHeight="1" x14ac:dyDescent="0.25">
      <c r="E217" s="269" t="s">
        <v>125</v>
      </c>
      <c r="F217" s="269"/>
      <c r="G217" s="269"/>
      <c r="H217" s="269"/>
      <c r="I217" s="269"/>
      <c r="J217" s="294">
        <v>0</v>
      </c>
      <c r="K217" s="294"/>
      <c r="M217" s="6">
        <v>0</v>
      </c>
      <c r="N217" s="294">
        <v>0</v>
      </c>
      <c r="O217" s="294"/>
      <c r="Q217" s="294">
        <v>0</v>
      </c>
      <c r="R217" s="294"/>
      <c r="S217" s="294">
        <v>0</v>
      </c>
      <c r="T217" s="294"/>
      <c r="U217" s="6">
        <v>0</v>
      </c>
      <c r="V217" s="6"/>
      <c r="W217" s="6">
        <v>0</v>
      </c>
      <c r="X217" s="6"/>
      <c r="Y217" s="6">
        <v>0</v>
      </c>
    </row>
    <row r="218" spans="2:25" ht="7.5" customHeight="1" x14ac:dyDescent="0.25"/>
    <row r="219" spans="2:25" ht="12.75" hidden="1" customHeight="1" x14ac:dyDescent="0.25"/>
    <row r="220" spans="2:25" ht="12" customHeight="1" x14ac:dyDescent="0.25">
      <c r="E220" s="291" t="s">
        <v>126</v>
      </c>
      <c r="F220" s="291"/>
      <c r="G220" s="291"/>
      <c r="H220" s="291"/>
      <c r="I220" s="291"/>
    </row>
    <row r="221" spans="2:25" ht="12.75" hidden="1" customHeight="1" x14ac:dyDescent="0.25"/>
    <row r="222" spans="2:25" ht="12" customHeight="1" x14ac:dyDescent="0.25">
      <c r="B222" s="269" t="s">
        <v>127</v>
      </c>
      <c r="C222" s="269"/>
      <c r="D222" s="269"/>
      <c r="E222" s="269"/>
      <c r="F222" s="269"/>
      <c r="G222" s="269"/>
      <c r="H222" s="269"/>
      <c r="J222" s="285">
        <v>3484.98</v>
      </c>
      <c r="K222" s="285"/>
      <c r="M222" s="5">
        <v>3800</v>
      </c>
      <c r="N222" s="285">
        <v>4838</v>
      </c>
      <c r="O222" s="285"/>
      <c r="Q222" s="285">
        <v>4838</v>
      </c>
      <c r="R222" s="285"/>
      <c r="S222" s="285">
        <v>0</v>
      </c>
      <c r="T222" s="285"/>
      <c r="U222" s="8">
        <v>5500</v>
      </c>
      <c r="W222" s="41"/>
      <c r="Y222" s="41"/>
    </row>
    <row r="223" spans="2:25" ht="6" customHeight="1" x14ac:dyDescent="0.25"/>
    <row r="224" spans="2:25" ht="12.75" hidden="1" customHeight="1" x14ac:dyDescent="0.25"/>
    <row r="225" spans="2:26" ht="12" customHeight="1" x14ac:dyDescent="0.25">
      <c r="B225" s="269" t="s">
        <v>128</v>
      </c>
      <c r="C225" s="269"/>
      <c r="D225" s="269"/>
      <c r="E225" s="269"/>
      <c r="F225" s="269"/>
      <c r="G225" s="269"/>
      <c r="H225" s="269"/>
      <c r="J225" s="285">
        <v>851.16</v>
      </c>
      <c r="K225" s="285"/>
      <c r="M225" s="5">
        <v>1500</v>
      </c>
      <c r="N225" s="285">
        <v>1500</v>
      </c>
      <c r="O225" s="285"/>
      <c r="Q225" s="285">
        <v>916.75</v>
      </c>
      <c r="R225" s="285"/>
      <c r="S225" s="285">
        <v>0</v>
      </c>
      <c r="T225" s="285"/>
      <c r="U225" s="8">
        <v>1500</v>
      </c>
      <c r="W225" s="41"/>
      <c r="Y225" s="41"/>
    </row>
    <row r="226" spans="2:26" ht="6" customHeight="1" x14ac:dyDescent="0.25"/>
    <row r="227" spans="2:26" ht="2.25" customHeight="1" x14ac:dyDescent="0.25"/>
    <row r="228" spans="2:26" ht="10.5" customHeight="1" x14ac:dyDescent="0.25">
      <c r="E228" s="269" t="s">
        <v>129</v>
      </c>
      <c r="F228" s="269"/>
      <c r="G228" s="269"/>
      <c r="H228" s="269"/>
      <c r="I228" s="269"/>
      <c r="J228" s="294">
        <v>4144</v>
      </c>
      <c r="K228" s="294"/>
      <c r="M228" s="6">
        <v>5300</v>
      </c>
      <c r="N228" s="294">
        <v>6338</v>
      </c>
      <c r="O228" s="294"/>
      <c r="Q228" s="313">
        <f>SUM(Q222:R225)</f>
        <v>5754.75</v>
      </c>
      <c r="R228" s="313"/>
      <c r="S228" s="295">
        <v>0</v>
      </c>
      <c r="T228" s="295"/>
      <c r="U228" s="24">
        <f>SUM(U222:U225)</f>
        <v>7000</v>
      </c>
      <c r="V228" s="23"/>
      <c r="W228" s="24">
        <f>SUM(W222:W225)</f>
        <v>0</v>
      </c>
      <c r="X228" s="23"/>
      <c r="Y228" s="24">
        <f>SUM(Y222:Y225)</f>
        <v>0</v>
      </c>
    </row>
    <row r="229" spans="2:26" ht="7.5" customHeight="1" x14ac:dyDescent="0.25"/>
    <row r="230" spans="2:26" ht="12.75" hidden="1" customHeight="1" x14ac:dyDescent="0.25"/>
    <row r="231" spans="2:26" ht="12" customHeight="1" x14ac:dyDescent="0.25">
      <c r="E231" s="291" t="s">
        <v>130</v>
      </c>
      <c r="F231" s="291"/>
      <c r="G231" s="291"/>
      <c r="H231" s="291"/>
      <c r="I231" s="291"/>
    </row>
    <row r="232" spans="2:26" ht="12.75" hidden="1" customHeight="1" x14ac:dyDescent="0.25"/>
    <row r="233" spans="2:26" ht="12" customHeight="1" x14ac:dyDescent="0.25">
      <c r="B233" s="269" t="s">
        <v>131</v>
      </c>
      <c r="C233" s="269"/>
      <c r="D233" s="269"/>
      <c r="E233" s="269"/>
      <c r="F233" s="269"/>
      <c r="G233" s="269"/>
      <c r="H233" s="269"/>
      <c r="J233" s="285">
        <v>85</v>
      </c>
      <c r="K233" s="285"/>
      <c r="M233" s="5">
        <v>26000</v>
      </c>
      <c r="N233" s="285">
        <v>24962</v>
      </c>
      <c r="O233" s="285"/>
      <c r="Q233" s="285">
        <v>0</v>
      </c>
      <c r="R233" s="285"/>
      <c r="S233" s="285">
        <v>0</v>
      </c>
      <c r="T233" s="285"/>
      <c r="U233" s="8">
        <v>10000</v>
      </c>
      <c r="W233" s="41"/>
      <c r="Y233" s="41"/>
      <c r="Z233" s="155" t="s">
        <v>417</v>
      </c>
    </row>
    <row r="234" spans="2:26" ht="6" customHeight="1" x14ac:dyDescent="0.25"/>
    <row r="235" spans="2:26" ht="2.25" customHeight="1" x14ac:dyDescent="0.25"/>
    <row r="236" spans="2:26" ht="10.5" customHeight="1" x14ac:dyDescent="0.25">
      <c r="E236" s="269" t="s">
        <v>132</v>
      </c>
      <c r="F236" s="269"/>
      <c r="G236" s="269"/>
      <c r="H236" s="269"/>
      <c r="I236" s="269"/>
      <c r="J236" s="294">
        <v>0</v>
      </c>
      <c r="K236" s="294"/>
      <c r="M236" s="6">
        <v>26000</v>
      </c>
      <c r="N236" s="294">
        <v>24962</v>
      </c>
      <c r="O236" s="294"/>
      <c r="Q236" s="313">
        <f>SUM(Q233)</f>
        <v>0</v>
      </c>
      <c r="R236" s="313"/>
      <c r="S236" s="295">
        <v>0</v>
      </c>
      <c r="T236" s="295"/>
      <c r="U236" s="24">
        <f>SUM(U233)</f>
        <v>10000</v>
      </c>
      <c r="V236" s="23"/>
      <c r="W236" s="24">
        <f>SUM(W233)</f>
        <v>0</v>
      </c>
      <c r="X236" s="23"/>
      <c r="Y236" s="24">
        <f>SUM(Y233)</f>
        <v>0</v>
      </c>
    </row>
    <row r="237" spans="2:26" ht="7.5" customHeight="1" x14ac:dyDescent="0.25"/>
    <row r="238" spans="2:26" ht="12.75" hidden="1" customHeight="1" x14ac:dyDescent="0.25"/>
    <row r="239" spans="2:26" ht="12" customHeight="1" x14ac:dyDescent="0.25">
      <c r="E239" s="291" t="s">
        <v>202</v>
      </c>
      <c r="F239" s="291"/>
      <c r="G239" s="291"/>
      <c r="H239" s="291"/>
      <c r="I239" s="291"/>
    </row>
    <row r="240" spans="2:26" ht="12.75" hidden="1" customHeight="1" x14ac:dyDescent="0.25"/>
    <row r="241" spans="2:26" ht="12" customHeight="1" x14ac:dyDescent="0.25">
      <c r="B241" s="269" t="s">
        <v>203</v>
      </c>
      <c r="C241" s="269"/>
      <c r="D241" s="269"/>
      <c r="E241" s="269"/>
      <c r="F241" s="269"/>
      <c r="G241" s="269"/>
      <c r="H241" s="269"/>
      <c r="J241" s="285">
        <v>0</v>
      </c>
      <c r="K241" s="285"/>
      <c r="M241" s="5">
        <v>0</v>
      </c>
      <c r="N241" s="285">
        <v>0</v>
      </c>
      <c r="O241" s="285"/>
      <c r="Q241" s="285">
        <v>0</v>
      </c>
      <c r="R241" s="285"/>
      <c r="S241" s="285">
        <v>0</v>
      </c>
      <c r="T241" s="285"/>
      <c r="U241" s="9">
        <v>54000</v>
      </c>
      <c r="W241" s="41">
        <v>0</v>
      </c>
      <c r="Y241" s="41"/>
      <c r="Z241" s="159" t="s">
        <v>574</v>
      </c>
    </row>
    <row r="242" spans="2:26" ht="6" customHeight="1" x14ac:dyDescent="0.25"/>
    <row r="243" spans="2:26" ht="12" customHeight="1" x14ac:dyDescent="0.25">
      <c r="C243" s="269" t="s">
        <v>178</v>
      </c>
      <c r="D243" s="269"/>
      <c r="E243" s="269"/>
      <c r="F243" s="269"/>
      <c r="G243" s="269"/>
      <c r="H243" s="269"/>
      <c r="I243" s="269"/>
    </row>
    <row r="244" spans="2:26" ht="12.75" hidden="1" customHeight="1" x14ac:dyDescent="0.25"/>
    <row r="245" spans="2:26" ht="12" customHeight="1" x14ac:dyDescent="0.25">
      <c r="D245" s="269" t="s">
        <v>47</v>
      </c>
      <c r="E245" s="269"/>
      <c r="F245" s="269"/>
      <c r="G245" s="269"/>
      <c r="H245" s="269"/>
      <c r="I245" s="269"/>
    </row>
    <row r="246" spans="2:26" ht="12.75" hidden="1" customHeight="1" x14ac:dyDescent="0.25"/>
    <row r="247" spans="2:26" ht="12" customHeight="1" x14ac:dyDescent="0.25">
      <c r="E247" s="269" t="s">
        <v>202</v>
      </c>
      <c r="F247" s="269"/>
      <c r="G247" s="269"/>
      <c r="H247" s="269"/>
      <c r="I247" s="269"/>
    </row>
    <row r="248" spans="2:26" ht="12.75" hidden="1" customHeight="1" x14ac:dyDescent="0.25"/>
    <row r="249" spans="2:26" ht="12" customHeight="1" x14ac:dyDescent="0.25">
      <c r="B249" s="269" t="s">
        <v>204</v>
      </c>
      <c r="C249" s="269"/>
      <c r="D249" s="269"/>
      <c r="E249" s="269"/>
      <c r="F249" s="269"/>
      <c r="G249" s="269"/>
      <c r="H249" s="269"/>
      <c r="J249" s="285">
        <v>0</v>
      </c>
      <c r="K249" s="285"/>
      <c r="M249" s="5">
        <v>0</v>
      </c>
      <c r="N249" s="285">
        <v>0</v>
      </c>
      <c r="O249" s="285"/>
      <c r="Q249" s="285">
        <v>0</v>
      </c>
      <c r="R249" s="285"/>
      <c r="S249" s="285">
        <v>0</v>
      </c>
      <c r="T249" s="285"/>
      <c r="U249" s="9">
        <v>32000</v>
      </c>
      <c r="W249" s="41">
        <v>0</v>
      </c>
      <c r="Y249" s="41"/>
    </row>
    <row r="250" spans="2:26" ht="6" customHeight="1" x14ac:dyDescent="0.25"/>
    <row r="251" spans="2:26" ht="2.25" customHeight="1" x14ac:dyDescent="0.25"/>
    <row r="252" spans="2:26" ht="10.5" customHeight="1" x14ac:dyDescent="0.25">
      <c r="E252" s="269" t="s">
        <v>205</v>
      </c>
      <c r="F252" s="269"/>
      <c r="G252" s="269"/>
      <c r="H252" s="269"/>
      <c r="I252" s="269"/>
      <c r="J252" s="294">
        <v>0</v>
      </c>
      <c r="K252" s="294"/>
      <c r="M252" s="6">
        <v>0</v>
      </c>
      <c r="N252" s="294">
        <v>0</v>
      </c>
      <c r="O252" s="294"/>
      <c r="Q252" s="313">
        <v>0</v>
      </c>
      <c r="R252" s="313"/>
      <c r="S252" s="295">
        <v>0</v>
      </c>
      <c r="T252" s="295"/>
      <c r="U252" s="24">
        <f>SUM(U241:U249)</f>
        <v>86000</v>
      </c>
      <c r="V252" s="23"/>
      <c r="W252" s="24">
        <f>SUM(W241:W249)</f>
        <v>0</v>
      </c>
      <c r="X252" s="23"/>
      <c r="Y252" s="24">
        <f>SUM(Y241:Y249)</f>
        <v>0</v>
      </c>
    </row>
    <row r="253" spans="2:26" ht="7.5" customHeight="1" x14ac:dyDescent="0.25">
      <c r="Q253" s="27"/>
      <c r="R253" s="27"/>
      <c r="S253" s="27"/>
      <c r="T253" s="27"/>
      <c r="U253" s="27"/>
      <c r="V253" s="27"/>
      <c r="W253" s="27"/>
      <c r="X253" s="27"/>
      <c r="Y253" s="27"/>
    </row>
    <row r="254" spans="2:26" ht="2.25" customHeight="1" x14ac:dyDescent="0.25">
      <c r="Q254" s="27"/>
      <c r="R254" s="27"/>
      <c r="S254" s="27"/>
      <c r="T254" s="27"/>
      <c r="U254" s="27"/>
      <c r="V254" s="27"/>
      <c r="W254" s="27"/>
      <c r="X254" s="27"/>
      <c r="Y254" s="27"/>
    </row>
    <row r="255" spans="2:26" ht="2.25" customHeight="1" x14ac:dyDescent="0.25">
      <c r="Q255" s="27"/>
      <c r="R255" s="27"/>
      <c r="S255" s="27"/>
      <c r="T255" s="27"/>
      <c r="U255" s="27"/>
      <c r="V255" s="27"/>
      <c r="W255" s="27"/>
      <c r="X255" s="27"/>
      <c r="Y255" s="27"/>
    </row>
    <row r="256" spans="2:26" ht="12" customHeight="1" x14ac:dyDescent="0.25">
      <c r="B256" s="269" t="s">
        <v>475</v>
      </c>
      <c r="C256" s="269"/>
      <c r="D256" s="269"/>
      <c r="E256" s="269"/>
      <c r="F256" s="269"/>
      <c r="G256" s="269"/>
      <c r="H256" s="269"/>
      <c r="J256" s="285">
        <v>325894.69</v>
      </c>
      <c r="K256" s="285"/>
      <c r="M256" s="5">
        <v>0</v>
      </c>
      <c r="N256" s="285">
        <v>0</v>
      </c>
      <c r="O256" s="285"/>
      <c r="Q256" s="293">
        <v>0</v>
      </c>
      <c r="R256" s="293"/>
      <c r="S256" s="285">
        <v>0</v>
      </c>
      <c r="T256" s="285"/>
      <c r="U256" s="8">
        <v>50000</v>
      </c>
      <c r="W256" s="41"/>
      <c r="X256" s="42"/>
      <c r="Y256" s="41"/>
      <c r="Z256" s="155" t="s">
        <v>418</v>
      </c>
    </row>
    <row r="257" spans="4:25" ht="7.8" customHeight="1" x14ac:dyDescent="0.25">
      <c r="Q257" s="27"/>
      <c r="R257" s="27"/>
      <c r="S257" s="27"/>
      <c r="T257" s="27"/>
      <c r="U257" s="27"/>
      <c r="V257" s="27"/>
      <c r="W257" s="27"/>
      <c r="X257" s="27"/>
      <c r="Y257" s="27"/>
    </row>
    <row r="258" spans="4:25" ht="10.5" customHeight="1" x14ac:dyDescent="0.25">
      <c r="D258" s="147"/>
      <c r="E258" s="118" t="s">
        <v>139</v>
      </c>
      <c r="F258" s="118"/>
      <c r="G258" s="2"/>
      <c r="H258" s="2"/>
      <c r="I258" s="2"/>
      <c r="J258" s="270">
        <v>513002.86</v>
      </c>
      <c r="K258" s="270"/>
      <c r="M258" s="143">
        <v>1092451</v>
      </c>
      <c r="N258" s="6"/>
      <c r="O258" s="143">
        <v>1092451</v>
      </c>
      <c r="Q258" s="301">
        <f>SUM(Q252,Q236,Q228,Q202)</f>
        <v>682320.83000000007</v>
      </c>
      <c r="R258" s="301">
        <f>SUM(R252,R236,R228,R202)</f>
        <v>0</v>
      </c>
      <c r="S258" s="295">
        <v>0</v>
      </c>
      <c r="T258" s="295"/>
      <c r="U258" s="144">
        <f>SUM(U252,U236,U228,U202, U207,U256)</f>
        <v>1001724.145</v>
      </c>
      <c r="V258" s="23"/>
      <c r="W258" s="144">
        <f>SUM(W252,W236,W228,W207,Y258,W207,W202)</f>
        <v>0</v>
      </c>
      <c r="X258" s="23"/>
      <c r="Y258" s="144">
        <f>SUM(Y252,Y236,Y228,Y202)</f>
        <v>0</v>
      </c>
    </row>
    <row r="259" spans="4:25" ht="16.2" customHeight="1" x14ac:dyDescent="0.25"/>
    <row r="260" spans="4:25" ht="12" customHeight="1" x14ac:dyDescent="0.25">
      <c r="M260" s="10" t="s">
        <v>360</v>
      </c>
      <c r="U260" s="28">
        <f>SUM(U71-U258)</f>
        <v>-361824.14500000002</v>
      </c>
      <c r="W260" s="28">
        <f>SUM(W71-W258)</f>
        <v>0</v>
      </c>
      <c r="Y260" s="28">
        <f>SUM(Y71-Y258)</f>
        <v>0</v>
      </c>
    </row>
    <row r="261" spans="4:25" ht="16.2" customHeight="1" x14ac:dyDescent="0.25"/>
    <row r="262" spans="4:25" ht="13.2" x14ac:dyDescent="0.25">
      <c r="K262" s="10" t="s">
        <v>236</v>
      </c>
      <c r="O262" s="28"/>
      <c r="S262" s="10" t="str">
        <f>'Gen Fund With Rev'!S799</f>
        <v xml:space="preserve">Fund Balance as of 12.31.2023 </v>
      </c>
      <c r="Y262" s="28">
        <v>-350783.86</v>
      </c>
    </row>
    <row r="263" spans="4:25" ht="12.75" customHeight="1" x14ac:dyDescent="0.25">
      <c r="K263" s="10" t="s">
        <v>239</v>
      </c>
      <c r="O263" s="28"/>
      <c r="S263" s="10" t="str">
        <f>'Gen Fund With Rev'!S800</f>
        <v xml:space="preserve">Fund Balance as of 0xxxx </v>
      </c>
      <c r="Y263" s="28"/>
    </row>
    <row r="264" spans="4:25" ht="30" customHeight="1" x14ac:dyDescent="0.25"/>
    <row r="265" spans="4:25" ht="12.75" customHeight="1" x14ac:dyDescent="0.25">
      <c r="H265" s="107"/>
    </row>
    <row r="266" spans="4:25" ht="12.75" customHeight="1" x14ac:dyDescent="0.25">
      <c r="D266" s="10" t="s">
        <v>375</v>
      </c>
      <c r="K266" s="18"/>
    </row>
    <row r="267" spans="4:25" ht="12.75" customHeight="1" x14ac:dyDescent="0.25">
      <c r="D267" s="42"/>
      <c r="E267" s="42"/>
      <c r="F267" s="42"/>
      <c r="G267" s="42"/>
      <c r="H267" s="42"/>
      <c r="I267" s="42"/>
      <c r="J267" s="42"/>
      <c r="K267" s="42"/>
      <c r="L267" s="42"/>
      <c r="M267" s="42"/>
      <c r="N267" s="42"/>
      <c r="O267" s="42"/>
      <c r="P267" s="42"/>
      <c r="Q267" s="42"/>
      <c r="R267" s="42"/>
      <c r="S267" s="42"/>
      <c r="T267" s="42"/>
      <c r="U267" s="42"/>
      <c r="V267" s="42"/>
      <c r="W267" s="42"/>
      <c r="X267" s="42"/>
      <c r="Y267" s="42"/>
    </row>
    <row r="268" spans="4:25" ht="12.75" customHeight="1" x14ac:dyDescent="0.25">
      <c r="D268" s="42"/>
      <c r="E268" s="42"/>
      <c r="F268" s="42"/>
      <c r="G268" s="42"/>
      <c r="H268" s="42"/>
      <c r="I268" s="42"/>
      <c r="J268" s="42"/>
      <c r="K268" s="42"/>
      <c r="L268" s="42"/>
      <c r="M268" s="42"/>
      <c r="N268" s="42"/>
      <c r="O268" s="42"/>
      <c r="P268" s="42"/>
      <c r="Q268" s="42"/>
      <c r="R268" s="42"/>
      <c r="S268" s="42"/>
      <c r="T268" s="42"/>
      <c r="U268" s="42"/>
      <c r="V268" s="42"/>
      <c r="W268" s="42"/>
      <c r="X268" s="42"/>
      <c r="Y268" s="42"/>
    </row>
    <row r="269" spans="4:25" ht="12.75" customHeight="1" x14ac:dyDescent="0.25">
      <c r="D269" s="42"/>
      <c r="E269" s="42"/>
      <c r="F269" s="42"/>
      <c r="G269" s="42"/>
      <c r="H269" s="42"/>
      <c r="I269" s="42"/>
      <c r="J269" s="42"/>
      <c r="K269" s="42"/>
      <c r="L269" s="42"/>
      <c r="M269" s="42"/>
      <c r="N269" s="42"/>
      <c r="O269" s="42"/>
      <c r="P269" s="42"/>
      <c r="Q269" s="42"/>
      <c r="R269" s="42"/>
      <c r="S269" s="42"/>
      <c r="T269" s="42"/>
      <c r="U269" s="42"/>
      <c r="V269" s="42"/>
      <c r="W269" s="42"/>
      <c r="X269" s="42"/>
      <c r="Y269" s="42"/>
    </row>
    <row r="270" spans="4:25" ht="12.75" customHeight="1" x14ac:dyDescent="0.25">
      <c r="D270" s="42"/>
      <c r="E270" s="42"/>
      <c r="F270" s="42"/>
      <c r="G270" s="42"/>
      <c r="H270" s="42"/>
      <c r="I270" s="42"/>
      <c r="J270" s="42"/>
      <c r="K270" s="42"/>
      <c r="L270" s="42"/>
      <c r="M270" s="42"/>
      <c r="N270" s="42"/>
      <c r="O270" s="42"/>
      <c r="P270" s="42"/>
      <c r="Q270" s="42"/>
      <c r="R270" s="42"/>
      <c r="S270" s="42"/>
      <c r="T270" s="42"/>
      <c r="U270" s="42"/>
      <c r="V270" s="42"/>
      <c r="W270" s="42"/>
      <c r="X270" s="42"/>
      <c r="Y270" s="42"/>
    </row>
    <row r="271" spans="4:25" ht="12.75" customHeight="1" x14ac:dyDescent="0.25">
      <c r="D271" s="42"/>
      <c r="E271" s="42"/>
      <c r="F271" s="42"/>
      <c r="G271" s="42"/>
      <c r="H271" s="42"/>
      <c r="I271" s="42"/>
      <c r="J271" s="42"/>
      <c r="K271" s="42"/>
      <c r="L271" s="42"/>
      <c r="M271" s="42"/>
      <c r="N271" s="42"/>
      <c r="O271" s="42"/>
      <c r="P271" s="42"/>
      <c r="Q271" s="42"/>
      <c r="R271" s="42"/>
      <c r="S271" s="42"/>
      <c r="T271" s="42"/>
      <c r="U271" s="42"/>
      <c r="V271" s="42"/>
      <c r="W271" s="42"/>
      <c r="X271" s="42"/>
      <c r="Y271" s="42"/>
    </row>
    <row r="272" spans="4:25" ht="12.75" customHeight="1" x14ac:dyDescent="0.25">
      <c r="D272" s="42"/>
      <c r="E272" s="42"/>
      <c r="F272" s="42"/>
      <c r="G272" s="42"/>
      <c r="H272" s="42"/>
      <c r="I272" s="42"/>
      <c r="J272" s="42"/>
      <c r="K272" s="42"/>
      <c r="L272" s="42"/>
      <c r="M272" s="42"/>
      <c r="N272" s="42"/>
      <c r="O272" s="42"/>
      <c r="P272" s="42"/>
      <c r="Q272" s="42"/>
      <c r="R272" s="42"/>
      <c r="S272" s="42"/>
      <c r="T272" s="42"/>
      <c r="U272" s="42"/>
      <c r="V272" s="42"/>
      <c r="W272" s="42"/>
      <c r="X272" s="42"/>
      <c r="Y272" s="42"/>
    </row>
    <row r="273" spans="4:25" ht="12.75" customHeight="1" x14ac:dyDescent="0.25">
      <c r="D273" s="42"/>
      <c r="E273" s="42"/>
      <c r="F273" s="42"/>
      <c r="G273" s="42"/>
      <c r="H273" s="42"/>
      <c r="I273" s="42"/>
      <c r="J273" s="42"/>
      <c r="K273" s="42"/>
      <c r="L273" s="42"/>
      <c r="M273" s="42"/>
      <c r="N273" s="42"/>
      <c r="O273" s="42"/>
      <c r="P273" s="42"/>
      <c r="Q273" s="42"/>
      <c r="R273" s="42"/>
      <c r="S273" s="42"/>
      <c r="T273" s="42"/>
      <c r="U273" s="42"/>
      <c r="V273" s="42"/>
      <c r="W273" s="42"/>
      <c r="X273" s="42"/>
      <c r="Y273" s="42"/>
    </row>
    <row r="274" spans="4:25" ht="12.75" customHeight="1" x14ac:dyDescent="0.25">
      <c r="D274" s="42"/>
      <c r="E274" s="42"/>
      <c r="F274" s="42"/>
      <c r="G274" s="42"/>
      <c r="H274" s="42"/>
      <c r="I274" s="42"/>
      <c r="J274" s="42"/>
      <c r="K274" s="42"/>
      <c r="L274" s="42"/>
      <c r="M274" s="42"/>
      <c r="N274" s="42"/>
      <c r="O274" s="42"/>
      <c r="P274" s="42"/>
      <c r="Q274" s="42"/>
      <c r="R274" s="42"/>
      <c r="S274" s="42"/>
      <c r="T274" s="42"/>
      <c r="U274" s="42"/>
      <c r="V274" s="42"/>
      <c r="W274" s="42"/>
      <c r="X274" s="42"/>
      <c r="Y274" s="42"/>
    </row>
    <row r="275" spans="4:25" ht="12.75" customHeight="1" x14ac:dyDescent="0.25">
      <c r="D275" s="42"/>
      <c r="E275" s="42"/>
      <c r="F275" s="42"/>
      <c r="G275" s="42"/>
      <c r="H275" s="42"/>
      <c r="I275" s="42"/>
      <c r="J275" s="42"/>
      <c r="K275" s="42"/>
      <c r="L275" s="42"/>
      <c r="M275" s="42"/>
      <c r="N275" s="42"/>
      <c r="O275" s="42"/>
      <c r="P275" s="42"/>
      <c r="Q275" s="42"/>
      <c r="R275" s="42"/>
      <c r="S275" s="42"/>
      <c r="T275" s="42"/>
      <c r="U275" s="42"/>
      <c r="V275" s="42"/>
      <c r="W275" s="42"/>
      <c r="X275" s="42"/>
      <c r="Y275" s="42"/>
    </row>
    <row r="276" spans="4:25" ht="12.75" customHeight="1" x14ac:dyDescent="0.25">
      <c r="D276" s="42"/>
      <c r="E276" s="42"/>
      <c r="F276" s="42"/>
      <c r="G276" s="42"/>
      <c r="H276" s="42"/>
      <c r="I276" s="42"/>
      <c r="J276" s="42"/>
      <c r="K276" s="42"/>
      <c r="L276" s="42"/>
      <c r="M276" s="42"/>
      <c r="N276" s="42"/>
      <c r="O276" s="42"/>
      <c r="P276" s="42"/>
      <c r="Q276" s="42"/>
      <c r="R276" s="42"/>
      <c r="S276" s="42"/>
      <c r="T276" s="42"/>
      <c r="U276" s="42"/>
      <c r="V276" s="42"/>
      <c r="W276" s="42"/>
      <c r="X276" s="42"/>
      <c r="Y276" s="42"/>
    </row>
    <row r="277" spans="4:25" ht="12.75" customHeight="1" x14ac:dyDescent="0.25">
      <c r="D277" s="42"/>
      <c r="E277" s="42"/>
      <c r="F277" s="42"/>
      <c r="G277" s="42"/>
      <c r="H277" s="42"/>
      <c r="I277" s="42"/>
      <c r="J277" s="42"/>
      <c r="K277" s="42"/>
      <c r="L277" s="42"/>
      <c r="M277" s="42"/>
      <c r="N277" s="42"/>
      <c r="O277" s="42"/>
      <c r="P277" s="42"/>
      <c r="Q277" s="42"/>
      <c r="R277" s="42"/>
      <c r="S277" s="42"/>
      <c r="T277" s="42"/>
      <c r="U277" s="42"/>
      <c r="V277" s="42"/>
      <c r="W277" s="42"/>
      <c r="X277" s="42"/>
      <c r="Y277" s="42"/>
    </row>
    <row r="278" spans="4:25" ht="12.75" customHeight="1" x14ac:dyDescent="0.25">
      <c r="D278" s="42"/>
      <c r="E278" s="42"/>
      <c r="F278" s="42"/>
      <c r="G278" s="42"/>
      <c r="H278" s="42"/>
      <c r="I278" s="42"/>
      <c r="J278" s="42"/>
      <c r="K278" s="42"/>
      <c r="L278" s="42"/>
      <c r="M278" s="42"/>
      <c r="N278" s="42"/>
      <c r="O278" s="42"/>
      <c r="P278" s="42"/>
      <c r="Q278" s="42"/>
      <c r="R278" s="42"/>
      <c r="S278" s="42"/>
      <c r="T278" s="42"/>
      <c r="U278" s="42"/>
      <c r="V278" s="42"/>
      <c r="W278" s="42"/>
      <c r="X278" s="42"/>
      <c r="Y278" s="42"/>
    </row>
    <row r="279" spans="4:25" ht="12.75" customHeight="1" x14ac:dyDescent="0.25">
      <c r="D279" s="42"/>
      <c r="E279" s="42"/>
      <c r="F279" s="42"/>
      <c r="G279" s="42"/>
      <c r="H279" s="42"/>
      <c r="I279" s="42"/>
      <c r="J279" s="42"/>
      <c r="K279" s="42"/>
      <c r="L279" s="42"/>
      <c r="M279" s="42"/>
      <c r="N279" s="42"/>
      <c r="O279" s="42"/>
      <c r="P279" s="42"/>
      <c r="Q279" s="42"/>
      <c r="R279" s="42"/>
      <c r="S279" s="42"/>
      <c r="T279" s="42"/>
      <c r="U279" s="42"/>
      <c r="V279" s="42"/>
      <c r="W279" s="42"/>
      <c r="X279" s="42"/>
      <c r="Y279" s="42"/>
    </row>
    <row r="280" spans="4:25" ht="12.75" customHeight="1" x14ac:dyDescent="0.25">
      <c r="D280" s="42"/>
      <c r="E280" s="42"/>
      <c r="F280" s="42"/>
      <c r="G280" s="42"/>
      <c r="H280" s="42"/>
      <c r="I280" s="42"/>
      <c r="J280" s="42"/>
      <c r="K280" s="42"/>
      <c r="L280" s="42"/>
      <c r="M280" s="42"/>
      <c r="N280" s="42"/>
      <c r="O280" s="42"/>
      <c r="P280" s="42"/>
      <c r="Q280" s="42"/>
      <c r="R280" s="42"/>
      <c r="S280" s="42"/>
      <c r="T280" s="42"/>
      <c r="U280" s="42"/>
      <c r="V280" s="42"/>
      <c r="W280" s="42"/>
      <c r="X280" s="42"/>
      <c r="Y280" s="42"/>
    </row>
    <row r="281" spans="4:25" ht="12.75" customHeight="1" x14ac:dyDescent="0.25">
      <c r="D281" s="42"/>
      <c r="E281" s="42"/>
      <c r="F281" s="42"/>
      <c r="G281" s="42"/>
      <c r="H281" s="42"/>
      <c r="I281" s="42"/>
      <c r="J281" s="42"/>
      <c r="K281" s="42"/>
      <c r="L281" s="42"/>
      <c r="M281" s="42"/>
      <c r="N281" s="42"/>
      <c r="O281" s="42"/>
      <c r="P281" s="42"/>
      <c r="Q281" s="42"/>
      <c r="R281" s="42"/>
      <c r="S281" s="42"/>
      <c r="T281" s="42"/>
      <c r="U281" s="42"/>
      <c r="V281" s="42"/>
      <c r="W281" s="42"/>
      <c r="X281" s="42"/>
      <c r="Y281" s="42"/>
    </row>
    <row r="282" spans="4:25" ht="12.75" customHeight="1" x14ac:dyDescent="0.25">
      <c r="D282" s="42"/>
      <c r="E282" s="42"/>
      <c r="F282" s="42"/>
      <c r="G282" s="42"/>
      <c r="H282" s="42"/>
      <c r="I282" s="42"/>
      <c r="J282" s="42"/>
      <c r="K282" s="42"/>
      <c r="L282" s="42"/>
      <c r="M282" s="42"/>
      <c r="N282" s="42"/>
      <c r="O282" s="42"/>
      <c r="P282" s="42"/>
      <c r="Q282" s="42"/>
      <c r="R282" s="42"/>
      <c r="S282" s="42"/>
      <c r="T282" s="42"/>
      <c r="U282" s="42"/>
      <c r="V282" s="42"/>
      <c r="W282" s="42"/>
      <c r="X282" s="42"/>
      <c r="Y282" s="42"/>
    </row>
    <row r="283" spans="4:25" ht="12.75" customHeight="1" x14ac:dyDescent="0.25">
      <c r="D283" s="42"/>
      <c r="E283" s="42"/>
      <c r="F283" s="42"/>
      <c r="G283" s="42"/>
      <c r="H283" s="42"/>
      <c r="I283" s="42"/>
      <c r="J283" s="42"/>
      <c r="K283" s="42"/>
      <c r="L283" s="42"/>
      <c r="M283" s="42"/>
      <c r="N283" s="42"/>
      <c r="O283" s="42"/>
      <c r="P283" s="42"/>
      <c r="Q283" s="42"/>
      <c r="R283" s="42"/>
      <c r="S283" s="42"/>
      <c r="T283" s="42"/>
      <c r="U283" s="42"/>
      <c r="V283" s="42"/>
      <c r="W283" s="42"/>
      <c r="X283" s="42"/>
      <c r="Y283" s="42"/>
    </row>
    <row r="284" spans="4:25" ht="12.75" customHeight="1" x14ac:dyDescent="0.25">
      <c r="D284" s="42"/>
      <c r="E284" s="42"/>
      <c r="F284" s="42"/>
      <c r="G284" s="42"/>
      <c r="H284" s="42"/>
      <c r="I284" s="42"/>
      <c r="J284" s="42"/>
      <c r="K284" s="42"/>
      <c r="L284" s="42"/>
      <c r="M284" s="42"/>
      <c r="N284" s="42"/>
      <c r="O284" s="42"/>
      <c r="P284" s="42"/>
      <c r="Q284" s="42"/>
      <c r="R284" s="42"/>
      <c r="S284" s="42"/>
      <c r="T284" s="42"/>
      <c r="U284" s="42"/>
      <c r="V284" s="42"/>
      <c r="W284" s="42"/>
      <c r="X284" s="42"/>
      <c r="Y284" s="42"/>
    </row>
    <row r="285" spans="4:25" ht="12.75" customHeight="1" x14ac:dyDescent="0.25">
      <c r="D285" s="42"/>
      <c r="E285" s="42"/>
      <c r="F285" s="42"/>
      <c r="G285" s="42"/>
      <c r="H285" s="42"/>
      <c r="I285" s="42"/>
      <c r="J285" s="42"/>
      <c r="K285" s="42"/>
      <c r="L285" s="42"/>
      <c r="M285" s="42"/>
      <c r="N285" s="42"/>
      <c r="O285" s="42"/>
      <c r="P285" s="42"/>
      <c r="Q285" s="42"/>
      <c r="R285" s="42"/>
      <c r="S285" s="42"/>
      <c r="T285" s="42"/>
      <c r="U285" s="42"/>
      <c r="V285" s="42"/>
      <c r="W285" s="42"/>
      <c r="X285" s="42"/>
      <c r="Y285" s="42"/>
    </row>
    <row r="286" spans="4:25" ht="12.75" customHeight="1" x14ac:dyDescent="0.25">
      <c r="D286" s="42"/>
      <c r="E286" s="42"/>
      <c r="F286" s="42"/>
      <c r="G286" s="42"/>
      <c r="H286" s="42"/>
      <c r="I286" s="42"/>
      <c r="J286" s="42"/>
      <c r="K286" s="42"/>
      <c r="L286" s="42"/>
      <c r="M286" s="42"/>
      <c r="N286" s="42"/>
      <c r="O286" s="42"/>
      <c r="P286" s="42"/>
      <c r="Q286" s="42"/>
      <c r="R286" s="42"/>
      <c r="S286" s="42"/>
      <c r="T286" s="42"/>
      <c r="U286" s="42"/>
      <c r="V286" s="42"/>
      <c r="W286" s="42"/>
      <c r="X286" s="42"/>
      <c r="Y286" s="42"/>
    </row>
    <row r="287" spans="4:25" ht="12.75" customHeight="1" x14ac:dyDescent="0.25">
      <c r="D287" s="42"/>
      <c r="E287" s="42"/>
      <c r="F287" s="42"/>
      <c r="G287" s="42"/>
      <c r="H287" s="42"/>
      <c r="I287" s="42"/>
      <c r="J287" s="42"/>
      <c r="K287" s="42"/>
      <c r="L287" s="42"/>
      <c r="M287" s="42"/>
      <c r="N287" s="42"/>
      <c r="O287" s="42"/>
      <c r="P287" s="42"/>
      <c r="Q287" s="42"/>
      <c r="R287" s="42"/>
      <c r="S287" s="42"/>
      <c r="T287" s="42"/>
      <c r="U287" s="42"/>
      <c r="V287" s="42"/>
      <c r="W287" s="42"/>
      <c r="X287" s="42"/>
      <c r="Y287" s="42"/>
    </row>
    <row r="288" spans="4:25" ht="12.75" customHeight="1" x14ac:dyDescent="0.25">
      <c r="D288" s="42"/>
      <c r="E288" s="42"/>
      <c r="F288" s="42"/>
      <c r="G288" s="42"/>
      <c r="H288" s="42"/>
      <c r="I288" s="42"/>
      <c r="J288" s="42"/>
      <c r="K288" s="42"/>
      <c r="L288" s="42"/>
      <c r="M288" s="42"/>
      <c r="N288" s="42"/>
      <c r="O288" s="42"/>
      <c r="P288" s="42"/>
      <c r="Q288" s="42"/>
      <c r="R288" s="42"/>
      <c r="S288" s="42"/>
      <c r="T288" s="42"/>
      <c r="U288" s="42"/>
      <c r="V288" s="42"/>
      <c r="W288" s="42"/>
      <c r="X288" s="42"/>
      <c r="Y288" s="42"/>
    </row>
    <row r="289" spans="4:25" ht="12.75" customHeight="1" x14ac:dyDescent="0.25">
      <c r="D289" s="42"/>
      <c r="E289" s="42"/>
      <c r="F289" s="42"/>
      <c r="G289" s="42"/>
      <c r="H289" s="42"/>
      <c r="I289" s="42"/>
      <c r="J289" s="42"/>
      <c r="K289" s="42"/>
      <c r="L289" s="42"/>
      <c r="M289" s="42"/>
      <c r="N289" s="42"/>
      <c r="O289" s="42"/>
      <c r="P289" s="42"/>
      <c r="Q289" s="42"/>
      <c r="R289" s="42"/>
      <c r="S289" s="42"/>
      <c r="T289" s="42"/>
      <c r="U289" s="42"/>
      <c r="V289" s="42"/>
      <c r="W289" s="42"/>
      <c r="X289" s="42"/>
      <c r="Y289" s="42"/>
    </row>
    <row r="290" spans="4:25" ht="12.75" customHeight="1" x14ac:dyDescent="0.25">
      <c r="D290" s="42"/>
      <c r="E290" s="42"/>
      <c r="F290" s="42"/>
      <c r="G290" s="42"/>
      <c r="H290" s="42"/>
      <c r="I290" s="42"/>
      <c r="J290" s="42"/>
      <c r="K290" s="42"/>
      <c r="L290" s="42"/>
      <c r="M290" s="42"/>
      <c r="N290" s="42"/>
      <c r="O290" s="42"/>
      <c r="P290" s="42"/>
      <c r="Q290" s="42"/>
      <c r="R290" s="42"/>
      <c r="S290" s="42"/>
      <c r="T290" s="42"/>
      <c r="U290" s="42"/>
      <c r="V290" s="42"/>
      <c r="W290" s="42"/>
      <c r="X290" s="42"/>
      <c r="Y290" s="42"/>
    </row>
    <row r="291" spans="4:25" ht="12.75" customHeight="1" x14ac:dyDescent="0.25">
      <c r="D291" s="42"/>
      <c r="E291" s="42"/>
      <c r="F291" s="42"/>
      <c r="G291" s="42"/>
      <c r="H291" s="42"/>
      <c r="I291" s="42"/>
      <c r="J291" s="42"/>
      <c r="K291" s="42"/>
      <c r="L291" s="42"/>
      <c r="M291" s="42"/>
      <c r="N291" s="42"/>
      <c r="O291" s="42"/>
      <c r="P291" s="42"/>
      <c r="Q291" s="42"/>
      <c r="R291" s="42"/>
      <c r="S291" s="42"/>
      <c r="T291" s="42"/>
      <c r="U291" s="42"/>
      <c r="V291" s="42"/>
      <c r="W291" s="42"/>
      <c r="X291" s="42"/>
      <c r="Y291" s="42"/>
    </row>
    <row r="292" spans="4:25" ht="12.75" customHeight="1" x14ac:dyDescent="0.25">
      <c r="D292" s="42"/>
      <c r="E292" s="42"/>
      <c r="F292" s="42"/>
      <c r="G292" s="42"/>
      <c r="H292" s="42"/>
      <c r="I292" s="42"/>
      <c r="J292" s="42"/>
      <c r="K292" s="42"/>
      <c r="L292" s="42"/>
      <c r="M292" s="42"/>
      <c r="N292" s="42"/>
      <c r="O292" s="42"/>
      <c r="P292" s="42"/>
      <c r="Q292" s="42"/>
      <c r="R292" s="42"/>
      <c r="S292" s="42"/>
      <c r="T292" s="42"/>
      <c r="U292" s="42"/>
      <c r="V292" s="42"/>
      <c r="W292" s="42"/>
      <c r="X292" s="42"/>
      <c r="Y292" s="42"/>
    </row>
    <row r="293" spans="4:25" ht="12.75" customHeight="1" x14ac:dyDescent="0.25">
      <c r="D293" s="42"/>
      <c r="E293" s="42"/>
      <c r="F293" s="42"/>
      <c r="G293" s="42"/>
      <c r="H293" s="42"/>
      <c r="I293" s="42"/>
      <c r="J293" s="42"/>
      <c r="K293" s="42"/>
      <c r="L293" s="42"/>
      <c r="M293" s="42"/>
      <c r="N293" s="42"/>
      <c r="O293" s="42"/>
      <c r="P293" s="42"/>
      <c r="Q293" s="42"/>
      <c r="R293" s="42"/>
      <c r="S293" s="42"/>
      <c r="T293" s="42"/>
      <c r="U293" s="42"/>
      <c r="V293" s="42"/>
      <c r="W293" s="42"/>
      <c r="X293" s="42"/>
      <c r="Y293" s="42"/>
    </row>
    <row r="294" spans="4:25" ht="12.75" customHeight="1" x14ac:dyDescent="0.25">
      <c r="D294" s="42"/>
      <c r="E294" s="42"/>
      <c r="F294" s="42"/>
      <c r="G294" s="42"/>
      <c r="H294" s="42"/>
      <c r="I294" s="42"/>
      <c r="J294" s="42"/>
      <c r="K294" s="42"/>
      <c r="L294" s="42"/>
      <c r="M294" s="42"/>
      <c r="N294" s="42"/>
      <c r="O294" s="42"/>
      <c r="P294" s="42"/>
      <c r="Q294" s="42"/>
      <c r="R294" s="42"/>
      <c r="S294" s="42"/>
      <c r="T294" s="42"/>
      <c r="U294" s="42"/>
      <c r="V294" s="42"/>
      <c r="W294" s="42"/>
      <c r="X294" s="42"/>
      <c r="Y294" s="42"/>
    </row>
    <row r="295" spans="4:25" ht="12.75" customHeight="1" x14ac:dyDescent="0.25">
      <c r="D295" s="42"/>
      <c r="E295" s="42"/>
      <c r="F295" s="42"/>
      <c r="G295" s="42"/>
      <c r="H295" s="42"/>
      <c r="I295" s="42"/>
      <c r="J295" s="42"/>
      <c r="K295" s="42"/>
      <c r="L295" s="42"/>
      <c r="M295" s="42"/>
      <c r="N295" s="42"/>
      <c r="O295" s="42"/>
      <c r="P295" s="42"/>
      <c r="Q295" s="42"/>
      <c r="R295" s="42"/>
      <c r="S295" s="42"/>
      <c r="T295" s="42"/>
      <c r="U295" s="42"/>
      <c r="V295" s="42"/>
      <c r="W295" s="42"/>
      <c r="X295" s="42"/>
      <c r="Y295" s="42"/>
    </row>
    <row r="296" spans="4:25" ht="12.75" customHeight="1" x14ac:dyDescent="0.25">
      <c r="D296" s="42"/>
      <c r="E296" s="42"/>
      <c r="F296" s="42"/>
      <c r="G296" s="42"/>
      <c r="H296" s="42"/>
      <c r="I296" s="42"/>
      <c r="J296" s="42"/>
      <c r="K296" s="42"/>
      <c r="L296" s="42"/>
      <c r="M296" s="42"/>
      <c r="N296" s="42"/>
      <c r="O296" s="42"/>
      <c r="P296" s="42"/>
      <c r="Q296" s="42"/>
      <c r="R296" s="42"/>
      <c r="S296" s="42"/>
      <c r="T296" s="42"/>
      <c r="U296" s="42"/>
      <c r="V296" s="42"/>
      <c r="W296" s="42"/>
      <c r="X296" s="42"/>
      <c r="Y296" s="42"/>
    </row>
    <row r="297" spans="4:25" ht="12.75" customHeight="1" x14ac:dyDescent="0.25">
      <c r="D297" s="42"/>
      <c r="E297" s="42"/>
      <c r="F297" s="42"/>
      <c r="G297" s="42"/>
      <c r="H297" s="42"/>
      <c r="I297" s="42"/>
      <c r="J297" s="42"/>
      <c r="K297" s="42"/>
      <c r="L297" s="42"/>
      <c r="M297" s="42"/>
      <c r="N297" s="42"/>
      <c r="O297" s="42"/>
      <c r="P297" s="42"/>
      <c r="Q297" s="42"/>
      <c r="R297" s="42"/>
      <c r="S297" s="42"/>
      <c r="T297" s="42"/>
      <c r="U297" s="42"/>
      <c r="V297" s="42"/>
      <c r="W297" s="42"/>
      <c r="X297" s="42"/>
      <c r="Y297" s="42"/>
    </row>
    <row r="298" spans="4:25" ht="12.75" customHeight="1" x14ac:dyDescent="0.25">
      <c r="D298" s="42"/>
      <c r="E298" s="42"/>
      <c r="F298" s="42"/>
      <c r="G298" s="42"/>
      <c r="H298" s="42"/>
      <c r="I298" s="42"/>
      <c r="J298" s="42"/>
      <c r="K298" s="42"/>
      <c r="L298" s="42"/>
      <c r="M298" s="42"/>
      <c r="N298" s="42"/>
      <c r="O298" s="42"/>
      <c r="P298" s="42"/>
      <c r="Q298" s="42"/>
      <c r="R298" s="42"/>
      <c r="S298" s="42"/>
      <c r="T298" s="42"/>
      <c r="U298" s="42"/>
      <c r="V298" s="42"/>
      <c r="W298" s="42"/>
      <c r="X298" s="42"/>
      <c r="Y298" s="42"/>
    </row>
    <row r="299" spans="4:25" ht="12.75" customHeight="1" x14ac:dyDescent="0.25">
      <c r="D299" s="42"/>
      <c r="E299" s="42"/>
      <c r="F299" s="42"/>
      <c r="G299" s="42"/>
      <c r="H299" s="42"/>
      <c r="I299" s="42"/>
      <c r="J299" s="42"/>
      <c r="K299" s="42"/>
      <c r="L299" s="42"/>
      <c r="M299" s="42"/>
      <c r="N299" s="42"/>
      <c r="O299" s="42"/>
      <c r="P299" s="42"/>
      <c r="Q299" s="42"/>
      <c r="R299" s="42"/>
      <c r="S299" s="42"/>
      <c r="T299" s="42"/>
      <c r="U299" s="42"/>
      <c r="V299" s="42"/>
      <c r="W299" s="42"/>
      <c r="X299" s="42"/>
      <c r="Y299" s="42"/>
    </row>
    <row r="300" spans="4:25" ht="12.75" customHeight="1" x14ac:dyDescent="0.25">
      <c r="D300" s="42"/>
      <c r="E300" s="42"/>
      <c r="F300" s="42"/>
      <c r="G300" s="42"/>
      <c r="H300" s="42"/>
      <c r="I300" s="42"/>
      <c r="J300" s="42"/>
      <c r="K300" s="42"/>
      <c r="L300" s="42"/>
      <c r="M300" s="42"/>
      <c r="N300" s="42"/>
      <c r="O300" s="42"/>
      <c r="P300" s="42"/>
      <c r="Q300" s="42"/>
      <c r="R300" s="42"/>
      <c r="S300" s="42"/>
      <c r="T300" s="42"/>
      <c r="U300" s="42"/>
      <c r="V300" s="42"/>
      <c r="W300" s="42"/>
      <c r="X300" s="42"/>
      <c r="Y300" s="42"/>
    </row>
    <row r="301" spans="4:25" ht="12.75" customHeight="1" x14ac:dyDescent="0.25">
      <c r="D301" s="42"/>
      <c r="E301" s="42"/>
      <c r="F301" s="42"/>
      <c r="G301" s="42"/>
      <c r="H301" s="42"/>
      <c r="I301" s="42"/>
      <c r="J301" s="42"/>
      <c r="K301" s="42"/>
      <c r="L301" s="42"/>
      <c r="M301" s="42"/>
      <c r="N301" s="42"/>
      <c r="O301" s="42"/>
      <c r="P301" s="42"/>
      <c r="Q301" s="42"/>
      <c r="R301" s="42"/>
      <c r="S301" s="42"/>
      <c r="T301" s="42"/>
      <c r="U301" s="42"/>
      <c r="V301" s="42"/>
      <c r="W301" s="42"/>
      <c r="X301" s="42"/>
      <c r="Y301" s="42"/>
    </row>
    <row r="302" spans="4:25" ht="12.75" customHeight="1" x14ac:dyDescent="0.25">
      <c r="D302" s="42"/>
      <c r="E302" s="42"/>
      <c r="F302" s="42"/>
      <c r="G302" s="42"/>
      <c r="H302" s="42"/>
      <c r="I302" s="42"/>
      <c r="J302" s="42"/>
      <c r="K302" s="42"/>
      <c r="L302" s="42"/>
      <c r="M302" s="42"/>
      <c r="N302" s="42"/>
      <c r="O302" s="42"/>
      <c r="P302" s="42"/>
      <c r="Q302" s="42"/>
      <c r="R302" s="42"/>
      <c r="S302" s="42"/>
      <c r="T302" s="42"/>
      <c r="U302" s="42"/>
      <c r="V302" s="42"/>
      <c r="W302" s="42"/>
      <c r="X302" s="42"/>
      <c r="Y302" s="42"/>
    </row>
    <row r="303" spans="4:25" ht="12.75" customHeight="1" x14ac:dyDescent="0.25">
      <c r="D303" s="42"/>
      <c r="E303" s="42"/>
      <c r="F303" s="42"/>
      <c r="G303" s="42"/>
      <c r="H303" s="42"/>
      <c r="I303" s="42"/>
      <c r="J303" s="42"/>
      <c r="K303" s="42"/>
      <c r="L303" s="42"/>
      <c r="M303" s="42"/>
      <c r="N303" s="42"/>
      <c r="O303" s="42"/>
      <c r="P303" s="42"/>
      <c r="Q303" s="42"/>
      <c r="R303" s="42"/>
      <c r="S303" s="42"/>
      <c r="T303" s="42"/>
      <c r="U303" s="42"/>
      <c r="V303" s="42"/>
      <c r="W303" s="42"/>
      <c r="X303" s="42"/>
      <c r="Y303" s="42"/>
    </row>
    <row r="304" spans="4:25" ht="12.75" customHeight="1" x14ac:dyDescent="0.25">
      <c r="D304" s="42"/>
      <c r="E304" s="42"/>
      <c r="F304" s="42"/>
      <c r="G304" s="42"/>
      <c r="H304" s="42"/>
      <c r="I304" s="42"/>
      <c r="J304" s="42"/>
      <c r="K304" s="42"/>
      <c r="L304" s="42"/>
      <c r="M304" s="42"/>
      <c r="N304" s="42"/>
      <c r="O304" s="42"/>
      <c r="P304" s="42"/>
      <c r="Q304" s="42"/>
      <c r="R304" s="42"/>
      <c r="S304" s="42"/>
      <c r="T304" s="42"/>
      <c r="U304" s="42"/>
      <c r="V304" s="42"/>
      <c r="W304" s="42"/>
      <c r="X304" s="42"/>
      <c r="Y304" s="42"/>
    </row>
  </sheetData>
  <sheetProtection algorithmName="SHA-512" hashValue="+jr2TLIjbEEKe0gbFI92erzYkeo+OxPJ1h1m/bCpxVcbBx3dChUSARVaftvax2f3djqQpFazlRRSkJahg6NLBw==" saltValue="apYgnK7+mqbQJI32RGx41A==" spinCount="100000" sheet="1"/>
  <mergeCells count="390">
    <mergeCell ref="J258:K258"/>
    <mergeCell ref="Q258:R258"/>
    <mergeCell ref="S258:T258"/>
    <mergeCell ref="E247:I247"/>
    <mergeCell ref="B249:H249"/>
    <mergeCell ref="J249:K249"/>
    <mergeCell ref="E252:I252"/>
    <mergeCell ref="J252:K252"/>
    <mergeCell ref="N252:O252"/>
    <mergeCell ref="Q252:R252"/>
    <mergeCell ref="S252:T252"/>
    <mergeCell ref="C243:I243"/>
    <mergeCell ref="D245:I245"/>
    <mergeCell ref="U11:Y11"/>
    <mergeCell ref="M11:R11"/>
    <mergeCell ref="N249:O249"/>
    <mergeCell ref="E239:I239"/>
    <mergeCell ref="B241:H241"/>
    <mergeCell ref="J241:K241"/>
    <mergeCell ref="N241:O241"/>
    <mergeCell ref="Q241:R241"/>
    <mergeCell ref="G7:I7"/>
    <mergeCell ref="Q249:R249"/>
    <mergeCell ref="S249:T249"/>
    <mergeCell ref="S236:T236"/>
    <mergeCell ref="E228:I228"/>
    <mergeCell ref="J228:K228"/>
    <mergeCell ref="N228:O228"/>
    <mergeCell ref="Q228:R228"/>
    <mergeCell ref="S228:T228"/>
    <mergeCell ref="E231:I231"/>
    <mergeCell ref="S241:T241"/>
    <mergeCell ref="B233:H233"/>
    <mergeCell ref="J233:K233"/>
    <mergeCell ref="N233:O233"/>
    <mergeCell ref="Q233:R233"/>
    <mergeCell ref="S233:T233"/>
    <mergeCell ref="E236:I236"/>
    <mergeCell ref="J236:K236"/>
    <mergeCell ref="N236:O236"/>
    <mergeCell ref="Q236:R236"/>
    <mergeCell ref="E220:I220"/>
    <mergeCell ref="B222:H222"/>
    <mergeCell ref="J222:K222"/>
    <mergeCell ref="N222:O222"/>
    <mergeCell ref="Q222:R222"/>
    <mergeCell ref="S222:T222"/>
    <mergeCell ref="B225:H225"/>
    <mergeCell ref="J225:K225"/>
    <mergeCell ref="N225:O225"/>
    <mergeCell ref="Q225:R225"/>
    <mergeCell ref="S225:T225"/>
    <mergeCell ref="B214:H214"/>
    <mergeCell ref="J214:K214"/>
    <mergeCell ref="N214:O214"/>
    <mergeCell ref="Q214:R214"/>
    <mergeCell ref="S214:T214"/>
    <mergeCell ref="E217:I217"/>
    <mergeCell ref="J217:K217"/>
    <mergeCell ref="N217:O217"/>
    <mergeCell ref="Q217:R217"/>
    <mergeCell ref="S217:T217"/>
    <mergeCell ref="J202:K202"/>
    <mergeCell ref="Q202:R202"/>
    <mergeCell ref="S202:T202"/>
    <mergeCell ref="E209:I209"/>
    <mergeCell ref="B211:H211"/>
    <mergeCell ref="J211:K211"/>
    <mergeCell ref="N211:O211"/>
    <mergeCell ref="Q211:R211"/>
    <mergeCell ref="S211:T211"/>
    <mergeCell ref="B196:H196"/>
    <mergeCell ref="J196:K196"/>
    <mergeCell ref="N196:O196"/>
    <mergeCell ref="Q196:R196"/>
    <mergeCell ref="S196:T196"/>
    <mergeCell ref="B199:H199"/>
    <mergeCell ref="J199:K199"/>
    <mergeCell ref="N199:O199"/>
    <mergeCell ref="Q199:R199"/>
    <mergeCell ref="S199:T199"/>
    <mergeCell ref="B190:H190"/>
    <mergeCell ref="J190:K190"/>
    <mergeCell ref="N190:O190"/>
    <mergeCell ref="Q190:R190"/>
    <mergeCell ref="S190:T190"/>
    <mergeCell ref="B193:H193"/>
    <mergeCell ref="J193:K193"/>
    <mergeCell ref="N193:O193"/>
    <mergeCell ref="Q193:R193"/>
    <mergeCell ref="S193:T193"/>
    <mergeCell ref="B184:H184"/>
    <mergeCell ref="J184:K184"/>
    <mergeCell ref="N184:O184"/>
    <mergeCell ref="Q184:R184"/>
    <mergeCell ref="S184:T184"/>
    <mergeCell ref="B187:H187"/>
    <mergeCell ref="J187:K187"/>
    <mergeCell ref="N187:O187"/>
    <mergeCell ref="Q187:R187"/>
    <mergeCell ref="S187:T187"/>
    <mergeCell ref="B178:H178"/>
    <mergeCell ref="J178:K178"/>
    <mergeCell ref="N178:O178"/>
    <mergeCell ref="Q178:R178"/>
    <mergeCell ref="S178:T178"/>
    <mergeCell ref="B181:H181"/>
    <mergeCell ref="J181:K181"/>
    <mergeCell ref="N181:O181"/>
    <mergeCell ref="Q181:R181"/>
    <mergeCell ref="S181:T181"/>
    <mergeCell ref="B172:H172"/>
    <mergeCell ref="J172:K172"/>
    <mergeCell ref="N172:O172"/>
    <mergeCell ref="Q172:R172"/>
    <mergeCell ref="S172:T172"/>
    <mergeCell ref="B175:H175"/>
    <mergeCell ref="J175:K175"/>
    <mergeCell ref="N175:O175"/>
    <mergeCell ref="Q175:R175"/>
    <mergeCell ref="S175:T175"/>
    <mergeCell ref="B166:H166"/>
    <mergeCell ref="J166:K166"/>
    <mergeCell ref="N166:O166"/>
    <mergeCell ref="Q166:R166"/>
    <mergeCell ref="S166:T166"/>
    <mergeCell ref="B169:H169"/>
    <mergeCell ref="J169:K169"/>
    <mergeCell ref="N169:O169"/>
    <mergeCell ref="Q169:R169"/>
    <mergeCell ref="S169:T169"/>
    <mergeCell ref="J160:K160"/>
    <mergeCell ref="N160:O160"/>
    <mergeCell ref="Q160:R160"/>
    <mergeCell ref="S160:T160"/>
    <mergeCell ref="B163:H163"/>
    <mergeCell ref="J163:K163"/>
    <mergeCell ref="N163:O163"/>
    <mergeCell ref="Q163:R163"/>
    <mergeCell ref="S163:T163"/>
    <mergeCell ref="B146:H146"/>
    <mergeCell ref="J146:K146"/>
    <mergeCell ref="N146:O146"/>
    <mergeCell ref="Q146:R146"/>
    <mergeCell ref="S146:T146"/>
    <mergeCell ref="B151:H151"/>
    <mergeCell ref="J151:K151"/>
    <mergeCell ref="N151:O151"/>
    <mergeCell ref="Q151:R151"/>
    <mergeCell ref="S151:T151"/>
    <mergeCell ref="B140:H140"/>
    <mergeCell ref="J140:K140"/>
    <mergeCell ref="N140:O140"/>
    <mergeCell ref="Q140:R140"/>
    <mergeCell ref="S140:T140"/>
    <mergeCell ref="B143:H143"/>
    <mergeCell ref="J143:K143"/>
    <mergeCell ref="N143:O143"/>
    <mergeCell ref="Q143:R143"/>
    <mergeCell ref="S143:T143"/>
    <mergeCell ref="B134:H134"/>
    <mergeCell ref="J134:K134"/>
    <mergeCell ref="N134:O134"/>
    <mergeCell ref="Q134:R134"/>
    <mergeCell ref="S134:T134"/>
    <mergeCell ref="B137:H137"/>
    <mergeCell ref="J137:K137"/>
    <mergeCell ref="N137:O137"/>
    <mergeCell ref="Q137:R137"/>
    <mergeCell ref="S137:T137"/>
    <mergeCell ref="C122:I122"/>
    <mergeCell ref="D124:I124"/>
    <mergeCell ref="E126:I126"/>
    <mergeCell ref="B128:H128"/>
    <mergeCell ref="J128:K128"/>
    <mergeCell ref="N128:O128"/>
    <mergeCell ref="Q128:R128"/>
    <mergeCell ref="S128:T128"/>
    <mergeCell ref="B131:H131"/>
    <mergeCell ref="J131:K131"/>
    <mergeCell ref="N131:O131"/>
    <mergeCell ref="Q131:R131"/>
    <mergeCell ref="S131:T131"/>
    <mergeCell ref="B117:H117"/>
    <mergeCell ref="J117:K117"/>
    <mergeCell ref="N117:O117"/>
    <mergeCell ref="Q117:R117"/>
    <mergeCell ref="S117:T117"/>
    <mergeCell ref="B120:H120"/>
    <mergeCell ref="J120:K120"/>
    <mergeCell ref="N120:O120"/>
    <mergeCell ref="Q120:R120"/>
    <mergeCell ref="S120:T120"/>
    <mergeCell ref="B111:H111"/>
    <mergeCell ref="J111:K111"/>
    <mergeCell ref="N111:O111"/>
    <mergeCell ref="Q111:R111"/>
    <mergeCell ref="S111:T111"/>
    <mergeCell ref="B114:H114"/>
    <mergeCell ref="J114:K114"/>
    <mergeCell ref="N114:O114"/>
    <mergeCell ref="Q114:R114"/>
    <mergeCell ref="S114:T114"/>
    <mergeCell ref="B105:H105"/>
    <mergeCell ref="J105:K105"/>
    <mergeCell ref="N105:O105"/>
    <mergeCell ref="Q105:R105"/>
    <mergeCell ref="S105:T105"/>
    <mergeCell ref="B108:H108"/>
    <mergeCell ref="J108:K108"/>
    <mergeCell ref="N108:O108"/>
    <mergeCell ref="Q108:R108"/>
    <mergeCell ref="S108:T108"/>
    <mergeCell ref="B99:H99"/>
    <mergeCell ref="J99:K99"/>
    <mergeCell ref="N99:O99"/>
    <mergeCell ref="Q99:R99"/>
    <mergeCell ref="S99:T99"/>
    <mergeCell ref="B102:H102"/>
    <mergeCell ref="J102:K102"/>
    <mergeCell ref="N102:O102"/>
    <mergeCell ref="Q102:R102"/>
    <mergeCell ref="S102:T102"/>
    <mergeCell ref="B93:H93"/>
    <mergeCell ref="J93:K93"/>
    <mergeCell ref="N93:O93"/>
    <mergeCell ref="Q93:R93"/>
    <mergeCell ref="S93:T93"/>
    <mergeCell ref="B96:H96"/>
    <mergeCell ref="J96:K96"/>
    <mergeCell ref="N96:O96"/>
    <mergeCell ref="Q96:R96"/>
    <mergeCell ref="S96:T96"/>
    <mergeCell ref="B87:H87"/>
    <mergeCell ref="J87:K87"/>
    <mergeCell ref="N87:O87"/>
    <mergeCell ref="Q87:R87"/>
    <mergeCell ref="S87:T87"/>
    <mergeCell ref="B90:H90"/>
    <mergeCell ref="J90:K90"/>
    <mergeCell ref="N90:O90"/>
    <mergeCell ref="Q90:R90"/>
    <mergeCell ref="S90:T90"/>
    <mergeCell ref="B81:H81"/>
    <mergeCell ref="J81:K81"/>
    <mergeCell ref="N81:O81"/>
    <mergeCell ref="Q81:R81"/>
    <mergeCell ref="S81:T81"/>
    <mergeCell ref="B84:H84"/>
    <mergeCell ref="J84:K84"/>
    <mergeCell ref="N84:O84"/>
    <mergeCell ref="Q84:R84"/>
    <mergeCell ref="S84:T84"/>
    <mergeCell ref="J71:K71"/>
    <mergeCell ref="Q71:R71"/>
    <mergeCell ref="S71:T71"/>
    <mergeCell ref="D74:I74"/>
    <mergeCell ref="E76:I76"/>
    <mergeCell ref="B78:H78"/>
    <mergeCell ref="J78:K78"/>
    <mergeCell ref="N78:O78"/>
    <mergeCell ref="Q78:R78"/>
    <mergeCell ref="S78:T78"/>
    <mergeCell ref="B65:H65"/>
    <mergeCell ref="J65:K65"/>
    <mergeCell ref="N65:O65"/>
    <mergeCell ref="Q65:R65"/>
    <mergeCell ref="S65:T65"/>
    <mergeCell ref="E68:I68"/>
    <mergeCell ref="J68:K68"/>
    <mergeCell ref="N68:O68"/>
    <mergeCell ref="Q68:R68"/>
    <mergeCell ref="S68:T68"/>
    <mergeCell ref="B59:H59"/>
    <mergeCell ref="J59:K59"/>
    <mergeCell ref="N59:O59"/>
    <mergeCell ref="Q59:R59"/>
    <mergeCell ref="S59:T59"/>
    <mergeCell ref="B62:H62"/>
    <mergeCell ref="J62:K62"/>
    <mergeCell ref="N62:O62"/>
    <mergeCell ref="Q62:R62"/>
    <mergeCell ref="S62:T62"/>
    <mergeCell ref="B53:H53"/>
    <mergeCell ref="J53:K53"/>
    <mergeCell ref="N53:O53"/>
    <mergeCell ref="Q53:R53"/>
    <mergeCell ref="S53:T53"/>
    <mergeCell ref="B56:H56"/>
    <mergeCell ref="J56:K56"/>
    <mergeCell ref="N56:O56"/>
    <mergeCell ref="Q56:R56"/>
    <mergeCell ref="S56:T56"/>
    <mergeCell ref="B47:H47"/>
    <mergeCell ref="J47:K47"/>
    <mergeCell ref="N47:O47"/>
    <mergeCell ref="Q47:R47"/>
    <mergeCell ref="S47:T47"/>
    <mergeCell ref="B50:H50"/>
    <mergeCell ref="J50:K50"/>
    <mergeCell ref="N50:O50"/>
    <mergeCell ref="Q50:R50"/>
    <mergeCell ref="S50:T50"/>
    <mergeCell ref="B41:H41"/>
    <mergeCell ref="J41:K41"/>
    <mergeCell ref="N41:O41"/>
    <mergeCell ref="Q41:R41"/>
    <mergeCell ref="S41:T41"/>
    <mergeCell ref="B44:H44"/>
    <mergeCell ref="J44:K44"/>
    <mergeCell ref="N44:O44"/>
    <mergeCell ref="Q44:R44"/>
    <mergeCell ref="S44:T44"/>
    <mergeCell ref="B35:H35"/>
    <mergeCell ref="J35:K35"/>
    <mergeCell ref="N35:O35"/>
    <mergeCell ref="Q35:R35"/>
    <mergeCell ref="S35:T35"/>
    <mergeCell ref="B38:H38"/>
    <mergeCell ref="J38:K38"/>
    <mergeCell ref="N38:O38"/>
    <mergeCell ref="Q38:R38"/>
    <mergeCell ref="S38:T38"/>
    <mergeCell ref="B29:H29"/>
    <mergeCell ref="J29:K29"/>
    <mergeCell ref="N29:O29"/>
    <mergeCell ref="Q29:R29"/>
    <mergeCell ref="S29:T29"/>
    <mergeCell ref="B32:H32"/>
    <mergeCell ref="J32:K32"/>
    <mergeCell ref="N32:O32"/>
    <mergeCell ref="Q32:R32"/>
    <mergeCell ref="S32:T32"/>
    <mergeCell ref="B23:H23"/>
    <mergeCell ref="J23:K23"/>
    <mergeCell ref="N23:O23"/>
    <mergeCell ref="Q23:R23"/>
    <mergeCell ref="S23:T23"/>
    <mergeCell ref="B26:H26"/>
    <mergeCell ref="J26:K26"/>
    <mergeCell ref="N26:O26"/>
    <mergeCell ref="Q26:R26"/>
    <mergeCell ref="S26:T26"/>
    <mergeCell ref="C11:I11"/>
    <mergeCell ref="D13:I13"/>
    <mergeCell ref="E15:I15"/>
    <mergeCell ref="B17:H17"/>
    <mergeCell ref="J17:K17"/>
    <mergeCell ref="N17:O17"/>
    <mergeCell ref="Q17:R17"/>
    <mergeCell ref="S17:T17"/>
    <mergeCell ref="B20:H20"/>
    <mergeCell ref="J20:K20"/>
    <mergeCell ref="N20:O20"/>
    <mergeCell ref="Q20:R20"/>
    <mergeCell ref="S20:T20"/>
    <mergeCell ref="M6:T6"/>
    <mergeCell ref="W6:X6"/>
    <mergeCell ref="B8:G8"/>
    <mergeCell ref="K1:Q1"/>
    <mergeCell ref="G2:S2"/>
    <mergeCell ref="X2:Y2"/>
    <mergeCell ref="X3:Y3"/>
    <mergeCell ref="B4:N4"/>
    <mergeCell ref="X4:Y4"/>
    <mergeCell ref="G6:I6"/>
    <mergeCell ref="B256:H256"/>
    <mergeCell ref="J256:K256"/>
    <mergeCell ref="N256:O256"/>
    <mergeCell ref="Q256:R256"/>
    <mergeCell ref="S256:T256"/>
    <mergeCell ref="Q148:R148"/>
    <mergeCell ref="S148:T148"/>
    <mergeCell ref="E205:I205"/>
    <mergeCell ref="B207:H207"/>
    <mergeCell ref="J207:K207"/>
    <mergeCell ref="N207:O207"/>
    <mergeCell ref="Q207:R207"/>
    <mergeCell ref="S207:T207"/>
    <mergeCell ref="B154:H154"/>
    <mergeCell ref="J154:K154"/>
    <mergeCell ref="N154:O154"/>
    <mergeCell ref="Q154:R154"/>
    <mergeCell ref="S154:T154"/>
    <mergeCell ref="B157:H157"/>
    <mergeCell ref="J157:K157"/>
    <mergeCell ref="N157:O157"/>
    <mergeCell ref="Q157:R157"/>
    <mergeCell ref="S157:T157"/>
    <mergeCell ref="B160:H160"/>
  </mergeCells>
  <hyperlinks>
    <hyperlink ref="H8" location="' Note Sheet 2024'!B119" tooltip="Click to Learn More - Alt Left Arrow to Return" display="Note 49" xr:uid="{00000000-0004-0000-0500-000000000000}"/>
    <hyperlink ref="Z29" location="' Note Sheet 2024'!B71" tooltip="Click to Learn More - Alt Left Arrow to Return" display="Note 32" xr:uid="{00000000-0004-0000-0500-000001000000}"/>
    <hyperlink ref="Z50" location="' Note Sheet 2024'!B73" tooltip="Click to Learn More - Alt Left Arrow to Return" display="Note 33" xr:uid="{00000000-0004-0000-0500-000002000000}"/>
    <hyperlink ref="Z64" location="' Note Sheet 2024'!B40" tooltip="Click to Learn More - Alt Left Arrow to Return" display="Note 19" xr:uid="{00000000-0004-0000-0500-000003000000}"/>
    <hyperlink ref="Z65" location="' Note Sheet 2024'!B69" tooltip="Click to Learn More - Alt Left Arrow to Return" display="Note 31" xr:uid="{00000000-0004-0000-0500-000004000000}"/>
    <hyperlink ref="Z134" location="' Note Sheet 2024'!B75" tooltip="Click to Learn More - Alt Left Arrow to Return" display="Note 34" xr:uid="{00000000-0004-0000-0500-000005000000}"/>
    <hyperlink ref="Z148" location="' Note Sheet 2024'!B77" tooltip="Click to Learn More - Alt Left Arrow to Return" display="Note 35" xr:uid="{00000000-0004-0000-0500-000006000000}"/>
    <hyperlink ref="Z172" location="' Note Sheet 2024'!B79" tooltip="Click to Learn More - Alt Left Arrow to Return" display="Note 36" xr:uid="{00000000-0004-0000-0500-000007000000}"/>
    <hyperlink ref="Z199" location="' Note Sheet 2024'!B81" tooltip="Click to Learn More - Alt Left Arrow to Return" display="Note 37" xr:uid="{00000000-0004-0000-0500-000008000000}"/>
    <hyperlink ref="Z207" location="' Note Sheet 2024'!B83" tooltip="Click to Learn More - Alt Left Arrow to Return" display="Note 38" xr:uid="{00000000-0004-0000-0500-000009000000}"/>
    <hyperlink ref="Z233" location="' Note Sheet 2024'!B85" tooltip="Click to Learn More - Alt Left Arrow to Return" display="Note 39" xr:uid="{00000000-0004-0000-0500-00000A000000}"/>
    <hyperlink ref="Z256" location="' Note Sheet 2024'!B87" tooltip="Click to Learn More - Alt Left Arrow to Return" display="Note 40" xr:uid="{00000000-0004-0000-0500-00000B000000}"/>
    <hyperlink ref="Z102" location="' Note Sheet 2024'!B169" tooltip="Click to Learn More - Alt Left Arrow to Return" display="Note 53" xr:uid="{00000000-0004-0000-0500-00000C000000}"/>
    <hyperlink ref="Z81" location="' Note Sheet 2024'!B171" tooltip="Click to learn More - Alt Left Arrow to Return" display="Note 54" xr:uid="{00000000-0004-0000-0500-00000D000000}"/>
    <hyperlink ref="Z241" location="' Note Sheet 2024'!B173" tooltip="Click to Learn More - Alt Left Arrow to Return" display="Note 55" xr:uid="{00000000-0004-0000-0500-00000E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B1:AA203"/>
  <sheetViews>
    <sheetView showGridLines="0" showOutlineSymbols="0" zoomScaleNormal="100" workbookViewId="0">
      <pane ySplit="8" topLeftCell="A9" activePane="bottomLeft" state="frozen"/>
      <selection pane="bottomLeft" activeCell="Y160" sqref="Y160"/>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21875" customWidth="1"/>
    <col min="6" max="6" width="10.6640625" customWidth="1"/>
    <col min="7" max="7" width="1.6640625" customWidth="1"/>
    <col min="8" max="8" width="5.44140625" customWidth="1"/>
    <col min="9" max="9" width="1.44140625" customWidth="1"/>
    <col min="10" max="10" width="1.109375" customWidth="1"/>
    <col min="11" max="11" width="7.1093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6"/>
      <c r="G6" s="314">
        <f>'Gen Fund With Rev'!G6:J6</f>
        <v>291506190</v>
      </c>
      <c r="H6" s="275"/>
      <c r="I6" s="275"/>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17">
        <f>'Gen Fund With Rev'!G7:I7</f>
        <v>0.57550000000000001</v>
      </c>
      <c r="H7" s="279"/>
      <c r="I7" s="279"/>
      <c r="K7" s="3" t="s">
        <v>8</v>
      </c>
      <c r="M7" s="3" t="s">
        <v>9</v>
      </c>
      <c r="O7" s="3" t="s">
        <v>10</v>
      </c>
      <c r="Q7" s="3" t="s">
        <v>11</v>
      </c>
      <c r="S7" s="3" t="s">
        <v>12</v>
      </c>
    </row>
    <row r="8" spans="2:25" ht="13.2" x14ac:dyDescent="0.25">
      <c r="B8" s="278" t="str">
        <f>'Gen Fund With Rev'!B8:G8</f>
        <v>Month: 1/02/2024</v>
      </c>
      <c r="C8" s="278"/>
      <c r="D8" s="278"/>
      <c r="E8" s="278"/>
      <c r="F8" s="278"/>
      <c r="G8" s="278"/>
      <c r="H8" s="157" t="s">
        <v>494</v>
      </c>
      <c r="I8" s="27"/>
      <c r="K8" s="3" t="s">
        <v>13</v>
      </c>
      <c r="M8" s="3" t="s">
        <v>14</v>
      </c>
      <c r="O8" s="3" t="s">
        <v>14</v>
      </c>
      <c r="Q8" s="154" t="str">
        <f>'Gen Fund With Rev'!Q8</f>
        <v>January</v>
      </c>
      <c r="S8" s="3" t="s">
        <v>15</v>
      </c>
      <c r="U8" s="7" t="s">
        <v>16</v>
      </c>
      <c r="V8" s="1"/>
      <c r="W8" s="7" t="s">
        <v>17</v>
      </c>
      <c r="X8" s="7"/>
      <c r="Y8" s="7" t="s">
        <v>18</v>
      </c>
    </row>
    <row r="9" spans="2:25" ht="1.8" customHeight="1" x14ac:dyDescent="0.25"/>
    <row r="10" spans="2:25" ht="21.75" customHeight="1" x14ac:dyDescent="0.25">
      <c r="W10" s="7"/>
    </row>
    <row r="11" spans="2:25" ht="12" customHeight="1" x14ac:dyDescent="0.25">
      <c r="C11" s="269" t="s">
        <v>206</v>
      </c>
      <c r="D11" s="269"/>
      <c r="E11" s="269"/>
      <c r="F11" s="269"/>
      <c r="G11" s="269"/>
      <c r="H11" s="269"/>
      <c r="I11" s="269"/>
    </row>
    <row r="12" spans="2:25" ht="12.75" hidden="1" customHeight="1" x14ac:dyDescent="0.25"/>
    <row r="13" spans="2:25" ht="12" customHeight="1" x14ac:dyDescent="0.25">
      <c r="D13" s="291" t="s">
        <v>20</v>
      </c>
      <c r="E13" s="291"/>
      <c r="F13" s="291"/>
      <c r="G13" s="291"/>
      <c r="H13" s="291"/>
      <c r="I13" s="291"/>
    </row>
    <row r="14" spans="2:25" ht="12.75" hidden="1" customHeight="1" x14ac:dyDescent="0.25"/>
    <row r="15" spans="2:25" ht="12" customHeight="1" x14ac:dyDescent="0.25">
      <c r="E15" s="269" t="s">
        <v>21</v>
      </c>
      <c r="F15" s="269"/>
      <c r="G15" s="269"/>
      <c r="H15" s="269"/>
      <c r="I15" s="269"/>
    </row>
    <row r="16" spans="2:25" ht="12.75" hidden="1" customHeight="1" x14ac:dyDescent="0.25"/>
    <row r="17" spans="2:27" ht="12" customHeight="1" x14ac:dyDescent="0.25">
      <c r="B17" s="269" t="s">
        <v>22</v>
      </c>
      <c r="C17" s="269"/>
      <c r="D17" s="269"/>
      <c r="E17" s="269"/>
      <c r="F17" s="269"/>
      <c r="G17" s="269"/>
      <c r="H17" s="269"/>
      <c r="J17" s="285">
        <v>0</v>
      </c>
      <c r="K17" s="285"/>
      <c r="M17" s="5">
        <v>0</v>
      </c>
      <c r="N17" s="285">
        <v>0</v>
      </c>
      <c r="O17" s="285"/>
      <c r="Q17" s="285">
        <v>0</v>
      </c>
      <c r="R17" s="285"/>
      <c r="S17" s="285">
        <v>0</v>
      </c>
      <c r="T17" s="285"/>
      <c r="U17" s="8">
        <v>0</v>
      </c>
      <c r="W17" s="41">
        <v>0</v>
      </c>
      <c r="Y17" s="41"/>
      <c r="AA17" s="114"/>
    </row>
    <row r="18" spans="2:27" ht="6" customHeight="1" x14ac:dyDescent="0.25">
      <c r="AA18" s="114"/>
    </row>
    <row r="19" spans="2:27" ht="12.75" hidden="1" customHeight="1" x14ac:dyDescent="0.25">
      <c r="AA19" s="114"/>
    </row>
    <row r="20" spans="2:27" ht="12" customHeight="1" x14ac:dyDescent="0.25">
      <c r="B20" s="269" t="s">
        <v>23</v>
      </c>
      <c r="C20" s="269"/>
      <c r="D20" s="269"/>
      <c r="E20" s="269"/>
      <c r="F20" s="269"/>
      <c r="G20" s="269"/>
      <c r="H20" s="269"/>
      <c r="J20" s="285">
        <v>0</v>
      </c>
      <c r="K20" s="285"/>
      <c r="M20" s="5">
        <v>0</v>
      </c>
      <c r="N20" s="285">
        <v>0</v>
      </c>
      <c r="O20" s="285"/>
      <c r="Q20" s="285">
        <v>0</v>
      </c>
      <c r="R20" s="285"/>
      <c r="S20" s="285">
        <v>0</v>
      </c>
      <c r="T20" s="285"/>
      <c r="U20" s="8">
        <v>0</v>
      </c>
      <c r="W20" s="41">
        <v>0</v>
      </c>
      <c r="Y20" s="41"/>
      <c r="AA20" s="114"/>
    </row>
    <row r="21" spans="2:27" ht="6" customHeight="1" x14ac:dyDescent="0.25">
      <c r="AA21" s="114"/>
    </row>
    <row r="22" spans="2:27" ht="12.75" hidden="1" customHeight="1" x14ac:dyDescent="0.25">
      <c r="AA22" s="114"/>
    </row>
    <row r="23" spans="2:27" ht="12" customHeight="1" x14ac:dyDescent="0.25">
      <c r="B23" s="269" t="s">
        <v>32</v>
      </c>
      <c r="C23" s="269"/>
      <c r="D23" s="269"/>
      <c r="E23" s="269"/>
      <c r="F23" s="269"/>
      <c r="G23" s="269"/>
      <c r="H23" s="269"/>
      <c r="J23" s="285">
        <v>1450</v>
      </c>
      <c r="K23" s="285"/>
      <c r="M23" s="5">
        <v>95917</v>
      </c>
      <c r="N23" s="285">
        <v>95917</v>
      </c>
      <c r="O23" s="285"/>
      <c r="Q23" s="293">
        <v>0</v>
      </c>
      <c r="R23" s="293"/>
      <c r="S23" s="285">
        <v>0</v>
      </c>
      <c r="T23" s="285"/>
      <c r="U23" s="8"/>
      <c r="W23" s="41">
        <v>0</v>
      </c>
      <c r="Y23" s="41"/>
      <c r="Z23" s="13"/>
      <c r="AA23" s="114"/>
    </row>
    <row r="24" spans="2:27" ht="6" customHeight="1" x14ac:dyDescent="0.25">
      <c r="AA24" s="114"/>
    </row>
    <row r="25" spans="2:27" ht="12.75" hidden="1" customHeight="1" x14ac:dyDescent="0.25">
      <c r="AA25" s="114"/>
    </row>
    <row r="26" spans="2:27" ht="12" customHeight="1" x14ac:dyDescent="0.25">
      <c r="B26" s="269" t="s">
        <v>180</v>
      </c>
      <c r="C26" s="269"/>
      <c r="D26" s="269"/>
      <c r="E26" s="269"/>
      <c r="F26" s="269"/>
      <c r="G26" s="269"/>
      <c r="H26" s="269"/>
      <c r="J26" s="285">
        <v>75</v>
      </c>
      <c r="K26" s="285"/>
      <c r="M26" s="5">
        <v>75</v>
      </c>
      <c r="N26" s="285">
        <v>75</v>
      </c>
      <c r="O26" s="285"/>
      <c r="Q26" s="285">
        <v>150</v>
      </c>
      <c r="R26" s="285"/>
      <c r="S26" s="285">
        <v>0</v>
      </c>
      <c r="T26" s="285"/>
      <c r="U26" s="8">
        <v>75</v>
      </c>
      <c r="W26" s="41">
        <v>0</v>
      </c>
      <c r="Y26" s="41"/>
      <c r="AA26" s="114"/>
    </row>
    <row r="27" spans="2:27" ht="6" customHeight="1" x14ac:dyDescent="0.25">
      <c r="AA27" s="114"/>
    </row>
    <row r="28" spans="2:27" ht="12.75" hidden="1" customHeight="1" x14ac:dyDescent="0.25">
      <c r="AA28" s="114"/>
    </row>
    <row r="29" spans="2:27" ht="12" customHeight="1" x14ac:dyDescent="0.25">
      <c r="B29" s="269" t="s">
        <v>207</v>
      </c>
      <c r="C29" s="269"/>
      <c r="D29" s="269"/>
      <c r="E29" s="269"/>
      <c r="F29" s="269"/>
      <c r="G29" s="269"/>
      <c r="H29" s="269"/>
      <c r="J29" s="285">
        <v>0</v>
      </c>
      <c r="K29" s="285"/>
      <c r="M29" s="5">
        <v>0</v>
      </c>
      <c r="N29" s="285">
        <v>0</v>
      </c>
      <c r="O29" s="285"/>
      <c r="Q29" s="285">
        <v>427.7</v>
      </c>
      <c r="R29" s="285"/>
      <c r="S29" s="285">
        <v>0</v>
      </c>
      <c r="T29" s="285"/>
      <c r="U29" s="8">
        <v>0</v>
      </c>
      <c r="W29" s="41">
        <v>0</v>
      </c>
      <c r="Y29" s="41"/>
      <c r="Z29" s="155" t="s">
        <v>419</v>
      </c>
      <c r="AA29" s="114"/>
    </row>
    <row r="30" spans="2:27" ht="6" customHeight="1" x14ac:dyDescent="0.25">
      <c r="AA30" s="114"/>
    </row>
    <row r="31" spans="2:27" ht="12.75" hidden="1" customHeight="1" x14ac:dyDescent="0.25">
      <c r="AA31" s="114"/>
    </row>
    <row r="32" spans="2:27" ht="12" customHeight="1" x14ac:dyDescent="0.25">
      <c r="B32" s="269" t="s">
        <v>185</v>
      </c>
      <c r="C32" s="269"/>
      <c r="D32" s="269"/>
      <c r="E32" s="269"/>
      <c r="F32" s="269"/>
      <c r="G32" s="269"/>
      <c r="H32" s="269"/>
      <c r="J32" s="285">
        <v>0</v>
      </c>
      <c r="K32" s="285"/>
      <c r="M32" s="5">
        <v>0</v>
      </c>
      <c r="N32" s="285">
        <v>0</v>
      </c>
      <c r="O32" s="285"/>
      <c r="Q32" s="285">
        <v>0</v>
      </c>
      <c r="R32" s="285"/>
      <c r="S32" s="285">
        <v>0</v>
      </c>
      <c r="T32" s="285"/>
      <c r="U32" s="8">
        <v>0</v>
      </c>
      <c r="W32" s="41">
        <v>0</v>
      </c>
      <c r="Y32" s="41"/>
      <c r="AA32" s="114"/>
    </row>
    <row r="33" spans="2:27" ht="6" customHeight="1" x14ac:dyDescent="0.25">
      <c r="AA33" s="114"/>
    </row>
    <row r="34" spans="2:27" ht="12.75" hidden="1" customHeight="1" x14ac:dyDescent="0.25">
      <c r="AA34" s="114"/>
    </row>
    <row r="35" spans="2:27" ht="12" customHeight="1" x14ac:dyDescent="0.25">
      <c r="B35" s="269" t="s">
        <v>38</v>
      </c>
      <c r="C35" s="269"/>
      <c r="D35" s="269"/>
      <c r="E35" s="269"/>
      <c r="F35" s="269"/>
      <c r="G35" s="269"/>
      <c r="H35" s="269"/>
      <c r="J35" s="285">
        <v>95.43</v>
      </c>
      <c r="K35" s="285"/>
      <c r="M35" s="5">
        <v>100</v>
      </c>
      <c r="N35" s="285">
        <v>100</v>
      </c>
      <c r="O35" s="285"/>
      <c r="Q35" s="285">
        <v>550</v>
      </c>
      <c r="R35" s="285"/>
      <c r="S35" s="285">
        <v>0</v>
      </c>
      <c r="T35" s="285"/>
      <c r="U35" s="8">
        <v>60</v>
      </c>
      <c r="W35" s="41">
        <v>0</v>
      </c>
      <c r="Y35" s="41"/>
      <c r="AA35" s="114"/>
    </row>
    <row r="36" spans="2:27" ht="6" customHeight="1" x14ac:dyDescent="0.25">
      <c r="AA36" s="114"/>
    </row>
    <row r="37" spans="2:27" ht="12.75" hidden="1" customHeight="1" x14ac:dyDescent="0.25">
      <c r="AA37" s="114"/>
    </row>
    <row r="38" spans="2:27" ht="12" customHeight="1" x14ac:dyDescent="0.25">
      <c r="B38" s="269" t="s">
        <v>41</v>
      </c>
      <c r="C38" s="269"/>
      <c r="D38" s="269"/>
      <c r="E38" s="269"/>
      <c r="F38" s="269"/>
      <c r="G38" s="269"/>
      <c r="H38" s="269"/>
      <c r="J38" s="285">
        <v>40</v>
      </c>
      <c r="K38" s="285"/>
      <c r="M38" s="5">
        <v>0</v>
      </c>
      <c r="N38" s="285">
        <v>0</v>
      </c>
      <c r="O38" s="285"/>
      <c r="Q38" s="285">
        <v>0</v>
      </c>
      <c r="R38" s="285"/>
      <c r="S38" s="285">
        <v>0</v>
      </c>
      <c r="T38" s="285"/>
      <c r="U38" s="8">
        <v>0</v>
      </c>
      <c r="W38" s="41">
        <v>0</v>
      </c>
      <c r="Y38" s="41"/>
      <c r="AA38" s="114"/>
    </row>
    <row r="39" spans="2:27" ht="6" customHeight="1" x14ac:dyDescent="0.25">
      <c r="AA39" s="114"/>
    </row>
    <row r="40" spans="2:27" ht="12.75" hidden="1" customHeight="1" x14ac:dyDescent="0.25">
      <c r="AA40" s="114"/>
    </row>
    <row r="41" spans="2:27" ht="12" customHeight="1" x14ac:dyDescent="0.25">
      <c r="B41" s="269" t="s">
        <v>42</v>
      </c>
      <c r="C41" s="269"/>
      <c r="D41" s="269"/>
      <c r="E41" s="269"/>
      <c r="F41" s="269"/>
      <c r="G41" s="269"/>
      <c r="H41" s="269"/>
      <c r="J41" s="285">
        <v>0</v>
      </c>
      <c r="K41" s="285"/>
      <c r="M41" s="5">
        <v>0</v>
      </c>
      <c r="N41" s="285">
        <v>0</v>
      </c>
      <c r="O41" s="285"/>
      <c r="Q41" s="285">
        <v>0</v>
      </c>
      <c r="R41" s="285"/>
      <c r="S41" s="285">
        <v>0</v>
      </c>
      <c r="T41" s="285"/>
      <c r="U41" s="8">
        <v>0</v>
      </c>
      <c r="W41" s="41">
        <v>0</v>
      </c>
      <c r="Y41" s="41"/>
      <c r="AA41" s="114"/>
    </row>
    <row r="42" spans="2:27" ht="6" customHeight="1" x14ac:dyDescent="0.25">
      <c r="AA42" s="114"/>
    </row>
    <row r="43" spans="2:27" ht="12.75" hidden="1" customHeight="1" x14ac:dyDescent="0.25">
      <c r="AA43" s="114"/>
    </row>
    <row r="44" spans="2:27" ht="12" customHeight="1" x14ac:dyDescent="0.25">
      <c r="B44" s="269" t="s">
        <v>44</v>
      </c>
      <c r="C44" s="269"/>
      <c r="D44" s="269"/>
      <c r="E44" s="269"/>
      <c r="F44" s="269"/>
      <c r="G44" s="269"/>
      <c r="H44" s="269"/>
      <c r="J44" s="285">
        <v>0</v>
      </c>
      <c r="K44" s="285"/>
      <c r="M44" s="5">
        <v>0</v>
      </c>
      <c r="N44" s="285">
        <v>0</v>
      </c>
      <c r="O44" s="285"/>
      <c r="Q44" s="285">
        <v>0</v>
      </c>
      <c r="R44" s="285"/>
      <c r="S44" s="285">
        <v>0</v>
      </c>
      <c r="T44" s="285"/>
      <c r="U44" s="8">
        <v>0</v>
      </c>
      <c r="W44" s="41">
        <v>0</v>
      </c>
      <c r="Y44" s="41"/>
      <c r="AA44" s="114"/>
    </row>
    <row r="45" spans="2:27" ht="6" hidden="1" customHeight="1" x14ac:dyDescent="0.25">
      <c r="AA45" s="114"/>
    </row>
    <row r="46" spans="2:27" ht="12" customHeight="1" x14ac:dyDescent="0.25">
      <c r="Z46" s="155" t="s">
        <v>396</v>
      </c>
      <c r="AA46" s="114"/>
    </row>
    <row r="47" spans="2:27" ht="12" customHeight="1" x14ac:dyDescent="0.25">
      <c r="B47" s="269" t="s">
        <v>45</v>
      </c>
      <c r="C47" s="269"/>
      <c r="D47" s="269"/>
      <c r="E47" s="269"/>
      <c r="F47" s="269"/>
      <c r="G47" s="269"/>
      <c r="H47" s="269"/>
      <c r="J47" s="285">
        <v>57200</v>
      </c>
      <c r="K47" s="285"/>
      <c r="M47" s="5">
        <v>125000</v>
      </c>
      <c r="N47" s="285">
        <v>125000</v>
      </c>
      <c r="O47" s="285"/>
      <c r="Q47" s="293">
        <v>0</v>
      </c>
      <c r="R47" s="293"/>
      <c r="S47" s="285">
        <v>0</v>
      </c>
      <c r="T47" s="285"/>
      <c r="U47" s="8">
        <v>85000</v>
      </c>
      <c r="W47" s="41">
        <v>0</v>
      </c>
      <c r="Y47" s="41"/>
      <c r="Z47" s="155" t="s">
        <v>478</v>
      </c>
      <c r="AA47" s="114"/>
    </row>
    <row r="48" spans="2:27" ht="6" customHeight="1" x14ac:dyDescent="0.25">
      <c r="AA48" s="114"/>
    </row>
    <row r="49" spans="2:27" ht="2.25" customHeight="1" x14ac:dyDescent="0.25">
      <c r="AA49" s="114"/>
    </row>
    <row r="50" spans="2:27" ht="10.5" customHeight="1" x14ac:dyDescent="0.25">
      <c r="E50" s="269" t="s">
        <v>21</v>
      </c>
      <c r="F50" s="269"/>
      <c r="G50" s="269"/>
      <c r="H50" s="269"/>
      <c r="I50" s="269"/>
      <c r="J50" s="294">
        <v>58860.43</v>
      </c>
      <c r="K50" s="294"/>
      <c r="M50" s="6">
        <v>221052</v>
      </c>
      <c r="N50" s="294">
        <v>221052</v>
      </c>
      <c r="O50" s="294"/>
      <c r="Q50" s="313">
        <f>SUM(Q17:Q47)</f>
        <v>1127.7</v>
      </c>
      <c r="R50" s="313">
        <f>SUM(R17:R47)</f>
        <v>0</v>
      </c>
      <c r="S50" s="295">
        <v>0</v>
      </c>
      <c r="T50" s="295"/>
      <c r="U50" s="24">
        <f>SUM(U17:U47)</f>
        <v>85135</v>
      </c>
      <c r="V50" s="23"/>
      <c r="W50" s="24">
        <f>SUM(W17:W47)</f>
        <v>0</v>
      </c>
      <c r="X50" s="23"/>
      <c r="Y50" s="24">
        <f>SUM(Y17:Y47)</f>
        <v>0</v>
      </c>
      <c r="AA50" s="114"/>
    </row>
    <row r="51" spans="2:27" ht="7.5" customHeight="1" x14ac:dyDescent="0.25">
      <c r="Q51" s="27"/>
      <c r="R51" s="27"/>
      <c r="S51" s="27"/>
      <c r="T51" s="27"/>
      <c r="U51" s="27"/>
      <c r="V51" s="27"/>
      <c r="W51" s="27"/>
      <c r="X51" s="27"/>
      <c r="Y51" s="27"/>
      <c r="AA51" s="114"/>
    </row>
    <row r="52" spans="2:27" ht="2.25" customHeight="1" x14ac:dyDescent="0.25">
      <c r="Q52" s="27"/>
      <c r="R52" s="27"/>
      <c r="S52" s="27"/>
      <c r="T52" s="27"/>
      <c r="U52" s="27"/>
      <c r="V52" s="27"/>
      <c r="W52" s="27"/>
      <c r="X52" s="27"/>
      <c r="Y52" s="27"/>
      <c r="AA52" s="114"/>
    </row>
    <row r="53" spans="2:27" ht="10.5" customHeight="1" x14ac:dyDescent="0.25">
      <c r="D53" s="147"/>
      <c r="E53" s="118" t="s">
        <v>46</v>
      </c>
      <c r="F53" s="118"/>
      <c r="G53" s="2"/>
      <c r="H53" s="2"/>
      <c r="I53" s="2"/>
      <c r="J53" s="270">
        <v>58860.43</v>
      </c>
      <c r="K53" s="270"/>
      <c r="M53" s="143">
        <v>221052</v>
      </c>
      <c r="N53" s="6"/>
      <c r="O53" s="143">
        <v>221052</v>
      </c>
      <c r="P53" s="6"/>
      <c r="Q53" s="297">
        <f>SUM(Q50)</f>
        <v>1127.7</v>
      </c>
      <c r="R53" s="297"/>
      <c r="S53" s="295">
        <v>0</v>
      </c>
      <c r="T53" s="295"/>
      <c r="U53" s="144">
        <f>SUM(U50)</f>
        <v>85135</v>
      </c>
      <c r="V53" s="23"/>
      <c r="W53" s="144">
        <f>SUM(W50)</f>
        <v>0</v>
      </c>
      <c r="X53" s="23"/>
      <c r="Y53" s="144">
        <f>SUM(Y50)</f>
        <v>0</v>
      </c>
      <c r="AA53" s="114"/>
    </row>
    <row r="54" spans="2:27" ht="21.75" customHeight="1" x14ac:dyDescent="0.25">
      <c r="AA54" s="114"/>
    </row>
    <row r="55" spans="2:27" ht="12.75" hidden="1" customHeight="1" x14ac:dyDescent="0.25">
      <c r="AA55" s="114"/>
    </row>
    <row r="56" spans="2:27" ht="12" customHeight="1" x14ac:dyDescent="0.25">
      <c r="D56" s="269" t="s">
        <v>47</v>
      </c>
      <c r="E56" s="269"/>
      <c r="F56" s="269"/>
      <c r="G56" s="269"/>
      <c r="H56" s="269"/>
      <c r="I56" s="269"/>
      <c r="AA56" s="114"/>
    </row>
    <row r="57" spans="2:27" ht="12.75" hidden="1" customHeight="1" x14ac:dyDescent="0.25">
      <c r="AA57" s="114"/>
    </row>
    <row r="58" spans="2:27" ht="12" customHeight="1" x14ac:dyDescent="0.25">
      <c r="E58" s="291" t="s">
        <v>208</v>
      </c>
      <c r="F58" s="291"/>
      <c r="G58" s="291"/>
      <c r="H58" s="291"/>
      <c r="I58" s="291"/>
      <c r="AA58" s="114"/>
    </row>
    <row r="59" spans="2:27" ht="12.75" hidden="1" customHeight="1" x14ac:dyDescent="0.25">
      <c r="AA59" s="114"/>
    </row>
    <row r="60" spans="2:27" ht="12" customHeight="1" x14ac:dyDescent="0.25">
      <c r="B60" s="269" t="s">
        <v>361</v>
      </c>
      <c r="C60" s="269"/>
      <c r="D60" s="269"/>
      <c r="E60" s="269"/>
      <c r="F60" s="269"/>
      <c r="G60" s="269"/>
      <c r="H60" s="269"/>
      <c r="J60" s="285">
        <v>647.28</v>
      </c>
      <c r="K60" s="285"/>
      <c r="M60" s="5">
        <v>4500</v>
      </c>
      <c r="N60" s="285">
        <v>4500</v>
      </c>
      <c r="O60" s="285"/>
      <c r="Q60" s="285">
        <v>3288.33</v>
      </c>
      <c r="R60" s="285"/>
      <c r="S60" s="285"/>
      <c r="T60" s="285"/>
      <c r="U60" s="8">
        <v>5000</v>
      </c>
      <c r="W60" s="41"/>
      <c r="Y60" s="41"/>
      <c r="Z60" s="13"/>
      <c r="AA60" s="114"/>
    </row>
    <row r="61" spans="2:27" ht="6" customHeight="1" x14ac:dyDescent="0.25">
      <c r="AA61" s="114"/>
    </row>
    <row r="62" spans="2:27" ht="12.75" hidden="1" customHeight="1" x14ac:dyDescent="0.25">
      <c r="AA62" s="114"/>
    </row>
    <row r="63" spans="2:27" ht="12" customHeight="1" x14ac:dyDescent="0.25">
      <c r="B63" s="299" t="s">
        <v>480</v>
      </c>
      <c r="C63" s="299"/>
      <c r="D63" s="299"/>
      <c r="E63" s="299"/>
      <c r="F63" s="299"/>
      <c r="G63" s="299"/>
      <c r="H63" s="299"/>
      <c r="J63" s="285">
        <v>7706.07</v>
      </c>
      <c r="K63" s="285"/>
      <c r="M63" s="5">
        <v>12000</v>
      </c>
      <c r="N63" s="285">
        <v>12000</v>
      </c>
      <c r="O63" s="285"/>
      <c r="Q63" s="285">
        <v>7036.41</v>
      </c>
      <c r="R63" s="285"/>
      <c r="S63" s="285">
        <v>0</v>
      </c>
      <c r="T63" s="285"/>
      <c r="U63" s="8">
        <v>9000</v>
      </c>
      <c r="W63" s="41"/>
      <c r="Y63" s="41"/>
      <c r="Z63" s="155" t="s">
        <v>481</v>
      </c>
      <c r="AA63" s="114"/>
    </row>
    <row r="64" spans="2:27" ht="6" customHeight="1" x14ac:dyDescent="0.25">
      <c r="AA64" s="114"/>
    </row>
    <row r="65" spans="2:27" ht="12.75" hidden="1" customHeight="1" x14ac:dyDescent="0.25">
      <c r="AA65" s="114"/>
    </row>
    <row r="66" spans="2:27" ht="12" customHeight="1" x14ac:dyDescent="0.25">
      <c r="B66" s="269" t="s">
        <v>51</v>
      </c>
      <c r="C66" s="269"/>
      <c r="D66" s="269"/>
      <c r="E66" s="269"/>
      <c r="F66" s="269"/>
      <c r="G66" s="269"/>
      <c r="H66" s="269"/>
      <c r="J66" s="285">
        <v>517.91</v>
      </c>
      <c r="K66" s="285"/>
      <c r="M66" s="5">
        <v>1023</v>
      </c>
      <c r="N66" s="285">
        <v>1023</v>
      </c>
      <c r="O66" s="285"/>
      <c r="Q66" s="285">
        <v>640.13</v>
      </c>
      <c r="R66" s="285"/>
      <c r="S66" s="285">
        <v>0</v>
      </c>
      <c r="T66" s="285"/>
      <c r="U66" s="26">
        <f>SUM(U60,U63)*0.062</f>
        <v>868</v>
      </c>
      <c r="W66" s="26">
        <f>SUM(W60,W63)*0.062</f>
        <v>0</v>
      </c>
      <c r="Y66" s="26">
        <f>SUM(Y60,Y63)*0.062</f>
        <v>0</v>
      </c>
      <c r="AA66" s="114"/>
    </row>
    <row r="67" spans="2:27" ht="6" customHeight="1" x14ac:dyDescent="0.25">
      <c r="U67" s="27"/>
      <c r="W67" s="27"/>
      <c r="Y67" s="27"/>
      <c r="AA67" s="114"/>
    </row>
    <row r="68" spans="2:27" ht="12.75" hidden="1" customHeight="1" x14ac:dyDescent="0.25">
      <c r="U68" s="27"/>
      <c r="W68" s="27"/>
      <c r="Y68" s="27"/>
      <c r="AA68" s="114"/>
    </row>
    <row r="69" spans="2:27" ht="12" customHeight="1" x14ac:dyDescent="0.25">
      <c r="B69" s="269" t="s">
        <v>52</v>
      </c>
      <c r="C69" s="269"/>
      <c r="D69" s="269"/>
      <c r="E69" s="269"/>
      <c r="F69" s="269"/>
      <c r="G69" s="269"/>
      <c r="H69" s="269"/>
      <c r="J69" s="285">
        <v>120</v>
      </c>
      <c r="K69" s="285"/>
      <c r="M69" s="5">
        <v>239</v>
      </c>
      <c r="N69" s="285">
        <v>239</v>
      </c>
      <c r="O69" s="285"/>
      <c r="Q69" s="285">
        <v>149.78</v>
      </c>
      <c r="R69" s="285"/>
      <c r="S69" s="285">
        <v>0</v>
      </c>
      <c r="T69" s="285"/>
      <c r="U69" s="26">
        <f>SUM( U60,U63)*0.0145</f>
        <v>203</v>
      </c>
      <c r="W69" s="26">
        <f>SUM( W60,W63)*0.0145</f>
        <v>0</v>
      </c>
      <c r="Y69" s="26">
        <f>SUM( Y60,Y63)*0.0145</f>
        <v>0</v>
      </c>
      <c r="AA69" s="114"/>
    </row>
    <row r="70" spans="2:27" ht="6" customHeight="1" x14ac:dyDescent="0.25">
      <c r="AA70" s="114"/>
    </row>
    <row r="71" spans="2:27" ht="12.75" hidden="1" customHeight="1" x14ac:dyDescent="0.25">
      <c r="AA71" s="114"/>
    </row>
    <row r="72" spans="2:27" ht="12" customHeight="1" x14ac:dyDescent="0.25">
      <c r="B72" s="269" t="s">
        <v>53</v>
      </c>
      <c r="C72" s="269"/>
      <c r="D72" s="269"/>
      <c r="E72" s="269"/>
      <c r="F72" s="269"/>
      <c r="G72" s="269"/>
      <c r="H72" s="269"/>
      <c r="J72" s="285">
        <v>37.43</v>
      </c>
      <c r="K72" s="285"/>
      <c r="M72" s="5">
        <v>70</v>
      </c>
      <c r="N72" s="285">
        <v>70</v>
      </c>
      <c r="O72" s="285"/>
      <c r="Q72" s="285">
        <v>0</v>
      </c>
      <c r="R72" s="285"/>
      <c r="S72" s="285">
        <v>0</v>
      </c>
      <c r="T72" s="285"/>
      <c r="U72" s="8">
        <v>70</v>
      </c>
      <c r="W72" s="41">
        <v>0</v>
      </c>
      <c r="Y72" s="41"/>
      <c r="AA72" s="114"/>
    </row>
    <row r="73" spans="2:27" ht="6" customHeight="1" x14ac:dyDescent="0.25">
      <c r="AA73" s="114"/>
    </row>
    <row r="74" spans="2:27" ht="12.75" hidden="1" customHeight="1" x14ac:dyDescent="0.25">
      <c r="AA74" s="114"/>
    </row>
    <row r="75" spans="2:27" ht="12" customHeight="1" x14ac:dyDescent="0.25">
      <c r="B75" s="269" t="s">
        <v>54</v>
      </c>
      <c r="C75" s="269"/>
      <c r="D75" s="269"/>
      <c r="E75" s="269"/>
      <c r="F75" s="269"/>
      <c r="G75" s="269"/>
      <c r="H75" s="269"/>
      <c r="J75" s="285">
        <v>10.6</v>
      </c>
      <c r="K75" s="285"/>
      <c r="M75" s="5">
        <v>0</v>
      </c>
      <c r="N75" s="285">
        <v>0</v>
      </c>
      <c r="O75" s="285"/>
      <c r="Q75" s="285">
        <v>0</v>
      </c>
      <c r="R75" s="285"/>
      <c r="S75" s="285">
        <v>0</v>
      </c>
      <c r="T75" s="285"/>
      <c r="U75" s="8">
        <v>0</v>
      </c>
      <c r="W75" s="41">
        <v>0</v>
      </c>
      <c r="Y75" s="41"/>
      <c r="AA75" s="114"/>
    </row>
    <row r="76" spans="2:27" ht="6" customHeight="1" x14ac:dyDescent="0.25">
      <c r="AA76" s="114"/>
    </row>
    <row r="77" spans="2:27" ht="12.75" hidden="1" customHeight="1" x14ac:dyDescent="0.25">
      <c r="AA77" s="114"/>
    </row>
    <row r="78" spans="2:27" ht="12" customHeight="1" x14ac:dyDescent="0.25">
      <c r="B78" s="269" t="s">
        <v>191</v>
      </c>
      <c r="C78" s="269"/>
      <c r="D78" s="269"/>
      <c r="E78" s="269"/>
      <c r="F78" s="269"/>
      <c r="G78" s="269"/>
      <c r="H78" s="269"/>
      <c r="J78" s="285">
        <v>161.69999999999999</v>
      </c>
      <c r="K78" s="285"/>
      <c r="M78" s="5">
        <v>200</v>
      </c>
      <c r="N78" s="285">
        <v>200</v>
      </c>
      <c r="O78" s="285"/>
      <c r="Q78" s="293">
        <v>273</v>
      </c>
      <c r="R78" s="293"/>
      <c r="S78" s="285">
        <v>0</v>
      </c>
      <c r="T78" s="285"/>
      <c r="U78" s="8">
        <v>300</v>
      </c>
      <c r="W78" s="41">
        <v>0</v>
      </c>
      <c r="Y78" s="41"/>
      <c r="AA78" s="114"/>
    </row>
    <row r="79" spans="2:27" ht="6" customHeight="1" x14ac:dyDescent="0.25">
      <c r="AA79" s="114"/>
    </row>
    <row r="80" spans="2:27" ht="12.75" hidden="1" customHeight="1" x14ac:dyDescent="0.25">
      <c r="AA80" s="114"/>
    </row>
    <row r="81" spans="2:27" ht="12" customHeight="1" x14ac:dyDescent="0.25">
      <c r="B81" s="269" t="s">
        <v>97</v>
      </c>
      <c r="C81" s="269"/>
      <c r="D81" s="269"/>
      <c r="E81" s="269"/>
      <c r="F81" s="269"/>
      <c r="G81" s="269"/>
      <c r="H81" s="269"/>
      <c r="J81" s="285">
        <v>520</v>
      </c>
      <c r="K81" s="285"/>
      <c r="M81" s="5">
        <v>700</v>
      </c>
      <c r="N81" s="285">
        <v>700</v>
      </c>
      <c r="O81" s="285"/>
      <c r="Q81" s="285">
        <v>0</v>
      </c>
      <c r="R81" s="285"/>
      <c r="S81" s="285">
        <v>0</v>
      </c>
      <c r="T81" s="285"/>
      <c r="U81" s="8">
        <v>700</v>
      </c>
      <c r="W81" s="41">
        <v>0</v>
      </c>
      <c r="Y81" s="41"/>
      <c r="AA81" s="114"/>
    </row>
    <row r="82" spans="2:27" ht="6" customHeight="1" x14ac:dyDescent="0.25">
      <c r="AA82" s="114"/>
    </row>
    <row r="83" spans="2:27" ht="12.75" hidden="1" customHeight="1" x14ac:dyDescent="0.25">
      <c r="AA83" s="114"/>
    </row>
    <row r="84" spans="2:27" ht="12" customHeight="1" x14ac:dyDescent="0.25">
      <c r="B84" s="269" t="s">
        <v>193</v>
      </c>
      <c r="C84" s="269"/>
      <c r="D84" s="269"/>
      <c r="E84" s="269"/>
      <c r="F84" s="269"/>
      <c r="G84" s="269"/>
      <c r="H84" s="269"/>
      <c r="J84" s="285">
        <v>0</v>
      </c>
      <c r="K84" s="285"/>
      <c r="M84" s="5">
        <v>0</v>
      </c>
      <c r="N84" s="285">
        <v>0</v>
      </c>
      <c r="O84" s="285"/>
      <c r="Q84" s="285">
        <v>0</v>
      </c>
      <c r="R84" s="285"/>
      <c r="S84" s="285">
        <v>0</v>
      </c>
      <c r="T84" s="285"/>
      <c r="U84" s="8">
        <v>0</v>
      </c>
      <c r="W84" s="41">
        <v>0</v>
      </c>
      <c r="Y84" s="41"/>
      <c r="AA84" s="114"/>
    </row>
    <row r="85" spans="2:27" ht="6" customHeight="1" x14ac:dyDescent="0.25">
      <c r="AA85" s="114"/>
    </row>
    <row r="86" spans="2:27" ht="12.75" hidden="1" customHeight="1" x14ac:dyDescent="0.25">
      <c r="AA86" s="114"/>
    </row>
    <row r="87" spans="2:27" ht="12" customHeight="1" x14ac:dyDescent="0.25">
      <c r="B87" s="269" t="s">
        <v>56</v>
      </c>
      <c r="C87" s="269"/>
      <c r="D87" s="269"/>
      <c r="E87" s="269"/>
      <c r="F87" s="269"/>
      <c r="G87" s="269"/>
      <c r="H87" s="269"/>
      <c r="J87" s="285">
        <v>0</v>
      </c>
      <c r="K87" s="285"/>
      <c r="M87" s="5">
        <v>0</v>
      </c>
      <c r="N87" s="285">
        <v>0</v>
      </c>
      <c r="O87" s="285"/>
      <c r="Q87" s="293">
        <v>0</v>
      </c>
      <c r="R87" s="293"/>
      <c r="S87" s="285">
        <v>0</v>
      </c>
      <c r="T87" s="285"/>
      <c r="U87" s="8">
        <v>10000</v>
      </c>
      <c r="W87" s="41">
        <v>0</v>
      </c>
      <c r="Y87" s="41"/>
      <c r="Z87" s="155" t="s">
        <v>483</v>
      </c>
      <c r="AA87" s="114"/>
    </row>
    <row r="88" spans="2:27" ht="6" customHeight="1" x14ac:dyDescent="0.25">
      <c r="AA88" s="114"/>
    </row>
    <row r="89" spans="2:27" ht="12.75" hidden="1" customHeight="1" x14ac:dyDescent="0.25">
      <c r="AA89" s="114"/>
    </row>
    <row r="90" spans="2:27" ht="12" customHeight="1" x14ac:dyDescent="0.25">
      <c r="B90" s="269" t="s">
        <v>98</v>
      </c>
      <c r="C90" s="269"/>
      <c r="D90" s="269"/>
      <c r="E90" s="269"/>
      <c r="F90" s="269"/>
      <c r="G90" s="269"/>
      <c r="H90" s="269"/>
      <c r="J90" s="285">
        <v>7159.59</v>
      </c>
      <c r="K90" s="285"/>
      <c r="M90" s="5">
        <v>7800</v>
      </c>
      <c r="N90" s="285">
        <v>7800</v>
      </c>
      <c r="O90" s="285"/>
      <c r="Q90" s="285">
        <v>7801.5</v>
      </c>
      <c r="R90" s="285"/>
      <c r="S90" s="285">
        <v>0</v>
      </c>
      <c r="T90" s="285"/>
      <c r="U90" s="8">
        <v>7800</v>
      </c>
      <c r="W90" s="41">
        <v>0</v>
      </c>
      <c r="Y90" s="41"/>
      <c r="Z90" s="13"/>
      <c r="AA90" s="114"/>
    </row>
    <row r="91" spans="2:27" ht="6" customHeight="1" x14ac:dyDescent="0.25">
      <c r="AA91" s="114"/>
    </row>
    <row r="92" spans="2:27" ht="12.75" hidden="1" customHeight="1" x14ac:dyDescent="0.25">
      <c r="AA92" s="114"/>
    </row>
    <row r="93" spans="2:27" ht="12" customHeight="1" x14ac:dyDescent="0.25">
      <c r="B93" s="269" t="s">
        <v>100</v>
      </c>
      <c r="C93" s="269"/>
      <c r="D93" s="269"/>
      <c r="E93" s="269"/>
      <c r="F93" s="269"/>
      <c r="G93" s="269"/>
      <c r="H93" s="269"/>
      <c r="J93" s="285">
        <v>0</v>
      </c>
      <c r="K93" s="285"/>
      <c r="M93" s="5">
        <v>0</v>
      </c>
      <c r="N93" s="285">
        <v>0</v>
      </c>
      <c r="O93" s="285"/>
      <c r="Q93" s="285">
        <v>0</v>
      </c>
      <c r="R93" s="285"/>
      <c r="S93" s="285">
        <v>0</v>
      </c>
      <c r="T93" s="285"/>
      <c r="U93" s="8">
        <v>0</v>
      </c>
      <c r="W93" s="41">
        <v>0</v>
      </c>
      <c r="Y93" s="41"/>
      <c r="AA93" s="114"/>
    </row>
    <row r="94" spans="2:27" ht="6" customHeight="1" x14ac:dyDescent="0.25">
      <c r="AA94" s="114"/>
    </row>
    <row r="95" spans="2:27" ht="12.75" hidden="1" customHeight="1" x14ac:dyDescent="0.25">
      <c r="AA95" s="114"/>
    </row>
    <row r="96" spans="2:27" ht="12" customHeight="1" x14ac:dyDescent="0.25">
      <c r="B96" s="269" t="s">
        <v>164</v>
      </c>
      <c r="C96" s="269"/>
      <c r="D96" s="269"/>
      <c r="E96" s="269"/>
      <c r="F96" s="269"/>
      <c r="G96" s="269"/>
      <c r="H96" s="269"/>
      <c r="J96" s="285">
        <v>0</v>
      </c>
      <c r="K96" s="285"/>
      <c r="M96" s="5">
        <v>500</v>
      </c>
      <c r="N96" s="285">
        <v>500</v>
      </c>
      <c r="O96" s="285"/>
      <c r="Q96" s="285">
        <v>0</v>
      </c>
      <c r="R96" s="285"/>
      <c r="S96" s="285">
        <v>0</v>
      </c>
      <c r="T96" s="285"/>
      <c r="U96" s="8">
        <v>500</v>
      </c>
      <c r="W96" s="41">
        <v>0</v>
      </c>
      <c r="Y96" s="41"/>
      <c r="AA96" s="114"/>
    </row>
    <row r="97" spans="2:27" ht="6" customHeight="1" x14ac:dyDescent="0.25">
      <c r="B97" s="2"/>
      <c r="C97" s="2"/>
      <c r="D97" s="2"/>
      <c r="E97" s="2"/>
      <c r="F97" s="2"/>
      <c r="G97" s="2"/>
      <c r="H97" s="2"/>
      <c r="J97" s="5"/>
      <c r="K97" s="5"/>
      <c r="M97" s="5"/>
      <c r="N97" s="5"/>
      <c r="O97" s="5"/>
      <c r="Q97" s="5"/>
      <c r="R97" s="5"/>
      <c r="S97" s="5"/>
      <c r="T97" s="5"/>
      <c r="U97" s="15"/>
      <c r="W97" s="15"/>
      <c r="Y97" s="15"/>
      <c r="AA97" s="114"/>
    </row>
    <row r="98" spans="2:27" ht="12" customHeight="1" x14ac:dyDescent="0.25">
      <c r="B98" s="2" t="s">
        <v>467</v>
      </c>
      <c r="C98" s="2"/>
      <c r="D98" s="2"/>
      <c r="E98" s="2"/>
      <c r="F98" s="2"/>
      <c r="G98" s="2"/>
      <c r="H98" s="2"/>
      <c r="J98" s="285">
        <v>0</v>
      </c>
      <c r="K98" s="285"/>
      <c r="M98" s="5">
        <v>450</v>
      </c>
      <c r="N98" s="285">
        <v>450</v>
      </c>
      <c r="O98" s="285"/>
      <c r="Q98" s="285">
        <v>69.23</v>
      </c>
      <c r="R98" s="285"/>
      <c r="S98" s="285">
        <v>0</v>
      </c>
      <c r="T98" s="285"/>
      <c r="U98" s="8">
        <v>500</v>
      </c>
      <c r="W98" s="41">
        <v>0</v>
      </c>
      <c r="Y98" s="41"/>
      <c r="AA98" s="114"/>
    </row>
    <row r="99" spans="2:27" ht="6" customHeight="1" x14ac:dyDescent="0.25">
      <c r="AA99" s="114"/>
    </row>
    <row r="100" spans="2:27" ht="12.75" hidden="1" customHeight="1" x14ac:dyDescent="0.25">
      <c r="AA100" s="114"/>
    </row>
    <row r="101" spans="2:27" ht="12" customHeight="1" x14ac:dyDescent="0.25">
      <c r="B101" s="269" t="s">
        <v>168</v>
      </c>
      <c r="C101" s="269"/>
      <c r="D101" s="269"/>
      <c r="E101" s="269"/>
      <c r="F101" s="269"/>
      <c r="G101" s="269"/>
      <c r="H101" s="269"/>
      <c r="J101" s="285">
        <v>0</v>
      </c>
      <c r="K101" s="285"/>
      <c r="M101" s="5">
        <v>0</v>
      </c>
      <c r="N101" s="285">
        <v>0</v>
      </c>
      <c r="O101" s="285"/>
      <c r="Q101" s="285">
        <v>0</v>
      </c>
      <c r="R101" s="285"/>
      <c r="S101" s="285">
        <v>0</v>
      </c>
      <c r="T101" s="285"/>
      <c r="U101" s="8">
        <v>0</v>
      </c>
      <c r="W101" s="41">
        <v>0</v>
      </c>
      <c r="Y101" s="41"/>
      <c r="AA101" s="114"/>
    </row>
    <row r="102" spans="2:27" ht="6" customHeight="1" x14ac:dyDescent="0.25">
      <c r="AA102" s="114"/>
    </row>
    <row r="103" spans="2:27" ht="12.75" hidden="1" customHeight="1" x14ac:dyDescent="0.25">
      <c r="AA103" s="114"/>
    </row>
    <row r="104" spans="2:27" ht="12" customHeight="1" x14ac:dyDescent="0.25">
      <c r="B104" s="269" t="s">
        <v>62</v>
      </c>
      <c r="C104" s="269"/>
      <c r="D104" s="269"/>
      <c r="E104" s="269"/>
      <c r="F104" s="269"/>
      <c r="G104" s="269"/>
      <c r="H104" s="269"/>
      <c r="J104" s="285">
        <v>0</v>
      </c>
      <c r="K104" s="285"/>
      <c r="M104" s="5">
        <v>0</v>
      </c>
      <c r="N104" s="285">
        <v>0</v>
      </c>
      <c r="O104" s="285"/>
      <c r="Q104" s="285">
        <v>0</v>
      </c>
      <c r="R104" s="285"/>
      <c r="S104" s="285">
        <v>0</v>
      </c>
      <c r="T104" s="285"/>
      <c r="U104" s="8">
        <v>0</v>
      </c>
      <c r="W104" s="41">
        <v>0</v>
      </c>
      <c r="Y104" s="41"/>
      <c r="AA104" s="114"/>
    </row>
    <row r="105" spans="2:27" ht="6" customHeight="1" x14ac:dyDescent="0.25">
      <c r="AA105" s="114"/>
    </row>
    <row r="106" spans="2:27" ht="12.75" hidden="1" customHeight="1" x14ac:dyDescent="0.25">
      <c r="AA106" s="114"/>
    </row>
    <row r="107" spans="2:27" ht="12" customHeight="1" x14ac:dyDescent="0.25">
      <c r="B107" s="269" t="s">
        <v>63</v>
      </c>
      <c r="C107" s="269"/>
      <c r="D107" s="269"/>
      <c r="E107" s="269"/>
      <c r="F107" s="269"/>
      <c r="G107" s="269"/>
      <c r="H107" s="269"/>
      <c r="J107" s="285">
        <v>20</v>
      </c>
      <c r="K107" s="285"/>
      <c r="M107" s="5">
        <v>100</v>
      </c>
      <c r="N107" s="285">
        <v>100</v>
      </c>
      <c r="O107" s="285"/>
      <c r="Q107" s="285">
        <v>49.51</v>
      </c>
      <c r="R107" s="285"/>
      <c r="S107" s="285">
        <v>0</v>
      </c>
      <c r="T107" s="285"/>
      <c r="U107" s="8">
        <v>300</v>
      </c>
      <c r="W107" s="41">
        <v>0</v>
      </c>
      <c r="Y107" s="41"/>
      <c r="AA107" s="114"/>
    </row>
    <row r="108" spans="2:27" ht="6" customHeight="1" x14ac:dyDescent="0.25">
      <c r="AA108" s="114"/>
    </row>
    <row r="109" spans="2:27" ht="12.75" hidden="1" customHeight="1" x14ac:dyDescent="0.25">
      <c r="AA109" s="114"/>
    </row>
    <row r="110" spans="2:27" ht="12" customHeight="1" x14ac:dyDescent="0.25">
      <c r="B110" s="269" t="s">
        <v>65</v>
      </c>
      <c r="C110" s="269"/>
      <c r="D110" s="269"/>
      <c r="E110" s="269"/>
      <c r="F110" s="269"/>
      <c r="G110" s="269"/>
      <c r="H110" s="269"/>
      <c r="J110" s="285">
        <v>0</v>
      </c>
      <c r="K110" s="285"/>
      <c r="M110" s="5">
        <v>250</v>
      </c>
      <c r="N110" s="285">
        <v>250</v>
      </c>
      <c r="O110" s="285"/>
      <c r="Q110" s="285">
        <v>0</v>
      </c>
      <c r="R110" s="285"/>
      <c r="S110" s="285">
        <v>0</v>
      </c>
      <c r="T110" s="285"/>
      <c r="U110" s="8">
        <v>250</v>
      </c>
      <c r="W110" s="41">
        <v>0</v>
      </c>
      <c r="Y110" s="41"/>
      <c r="AA110" s="114"/>
    </row>
    <row r="111" spans="2:27" ht="6" customHeight="1" x14ac:dyDescent="0.25">
      <c r="AA111" s="114"/>
    </row>
    <row r="112" spans="2:27" ht="12.75" hidden="1" customHeight="1" x14ac:dyDescent="0.25">
      <c r="AA112" s="114"/>
    </row>
    <row r="113" spans="2:27" ht="12" customHeight="1" x14ac:dyDescent="0.25">
      <c r="B113" s="269" t="s">
        <v>66</v>
      </c>
      <c r="C113" s="269"/>
      <c r="D113" s="269"/>
      <c r="E113" s="269"/>
      <c r="F113" s="269"/>
      <c r="G113" s="269"/>
      <c r="H113" s="269"/>
      <c r="J113" s="285">
        <v>255.6</v>
      </c>
      <c r="K113" s="285"/>
      <c r="M113" s="5">
        <v>100</v>
      </c>
      <c r="N113" s="285">
        <v>100</v>
      </c>
      <c r="O113" s="285"/>
      <c r="Q113" s="285">
        <v>0</v>
      </c>
      <c r="R113" s="285"/>
      <c r="S113" s="285">
        <v>0</v>
      </c>
      <c r="T113" s="285"/>
      <c r="U113" s="8">
        <v>300</v>
      </c>
      <c r="W113" s="41">
        <v>0</v>
      </c>
      <c r="Y113" s="41"/>
      <c r="AA113" s="114"/>
    </row>
    <row r="114" spans="2:27" ht="6" customHeight="1" x14ac:dyDescent="0.25">
      <c r="AA114" s="114"/>
    </row>
    <row r="115" spans="2:27" ht="12.75" hidden="1" customHeight="1" x14ac:dyDescent="0.25">
      <c r="AA115" s="114"/>
    </row>
    <row r="116" spans="2:27" ht="12" customHeight="1" x14ac:dyDescent="0.25">
      <c r="B116" s="269" t="s">
        <v>103</v>
      </c>
      <c r="C116" s="269"/>
      <c r="D116" s="269"/>
      <c r="E116" s="269"/>
      <c r="F116" s="269"/>
      <c r="G116" s="269"/>
      <c r="H116" s="269"/>
      <c r="J116" s="285">
        <v>1314.09</v>
      </c>
      <c r="K116" s="285"/>
      <c r="M116" s="5">
        <v>1400</v>
      </c>
      <c r="N116" s="285">
        <v>1400</v>
      </c>
      <c r="O116" s="285"/>
      <c r="Q116" s="285">
        <v>1120.31</v>
      </c>
      <c r="R116" s="285"/>
      <c r="S116" s="285">
        <v>0</v>
      </c>
      <c r="T116" s="285"/>
      <c r="U116" s="8">
        <v>1400</v>
      </c>
      <c r="W116" s="41">
        <v>0</v>
      </c>
      <c r="Y116" s="41"/>
      <c r="AA116" s="114"/>
    </row>
    <row r="117" spans="2:27" ht="6" customHeight="1" x14ac:dyDescent="0.25">
      <c r="AA117" s="114"/>
    </row>
    <row r="118" spans="2:27" ht="12.75" hidden="1" customHeight="1" x14ac:dyDescent="0.25">
      <c r="AA118" s="114"/>
    </row>
    <row r="119" spans="2:27" ht="12" customHeight="1" x14ac:dyDescent="0.25">
      <c r="B119" s="269" t="s">
        <v>106</v>
      </c>
      <c r="C119" s="269"/>
      <c r="D119" s="269"/>
      <c r="E119" s="269"/>
      <c r="F119" s="269"/>
      <c r="G119" s="269"/>
      <c r="H119" s="269"/>
      <c r="J119" s="285">
        <v>14478.14</v>
      </c>
      <c r="K119" s="285"/>
      <c r="M119" s="5">
        <v>20000</v>
      </c>
      <c r="N119" s="285">
        <v>20000</v>
      </c>
      <c r="O119" s="285"/>
      <c r="Q119" s="285">
        <v>5977.41</v>
      </c>
      <c r="R119" s="285"/>
      <c r="S119" s="285">
        <v>0</v>
      </c>
      <c r="T119" s="285"/>
      <c r="U119" s="8">
        <v>15000</v>
      </c>
      <c r="W119" s="41">
        <v>0</v>
      </c>
      <c r="Y119" s="41"/>
      <c r="AA119" s="114"/>
    </row>
    <row r="120" spans="2:27" ht="6" customHeight="1" x14ac:dyDescent="0.25">
      <c r="AA120" s="114"/>
    </row>
    <row r="121" spans="2:27" ht="12.75" hidden="1" customHeight="1" x14ac:dyDescent="0.25">
      <c r="AA121" s="114"/>
    </row>
    <row r="122" spans="2:27" ht="12" customHeight="1" x14ac:dyDescent="0.25">
      <c r="B122" s="269" t="s">
        <v>72</v>
      </c>
      <c r="C122" s="269"/>
      <c r="D122" s="269"/>
      <c r="E122" s="269"/>
      <c r="F122" s="269"/>
      <c r="G122" s="269"/>
      <c r="H122" s="269"/>
      <c r="J122" s="285">
        <v>0</v>
      </c>
      <c r="K122" s="285"/>
      <c r="M122" s="5">
        <v>0</v>
      </c>
      <c r="N122" s="285">
        <v>0</v>
      </c>
      <c r="O122" s="285"/>
      <c r="Q122" s="285">
        <v>0</v>
      </c>
      <c r="R122" s="285"/>
      <c r="S122" s="285">
        <v>0</v>
      </c>
      <c r="T122" s="285"/>
      <c r="U122" s="8">
        <v>0</v>
      </c>
      <c r="W122" s="41">
        <v>0</v>
      </c>
      <c r="Y122" s="41"/>
      <c r="AA122" s="114"/>
    </row>
    <row r="123" spans="2:27" ht="6" customHeight="1" x14ac:dyDescent="0.25">
      <c r="AA123" s="114"/>
    </row>
    <row r="124" spans="2:27" ht="12" customHeight="1" x14ac:dyDescent="0.25">
      <c r="C124" s="269" t="s">
        <v>206</v>
      </c>
      <c r="D124" s="269"/>
      <c r="E124" s="269"/>
      <c r="F124" s="269"/>
      <c r="G124" s="269"/>
      <c r="H124" s="269"/>
      <c r="I124" s="269"/>
      <c r="AA124" s="114"/>
    </row>
    <row r="125" spans="2:27" ht="12.75" hidden="1" customHeight="1" x14ac:dyDescent="0.25">
      <c r="AA125" s="114"/>
    </row>
    <row r="126" spans="2:27" ht="12" customHeight="1" x14ac:dyDescent="0.25">
      <c r="D126" s="269" t="s">
        <v>47</v>
      </c>
      <c r="E126" s="269"/>
      <c r="F126" s="269"/>
      <c r="G126" s="269"/>
      <c r="H126" s="269"/>
      <c r="I126" s="269"/>
      <c r="AA126" s="114"/>
    </row>
    <row r="127" spans="2:27" ht="12.75" hidden="1" customHeight="1" x14ac:dyDescent="0.25">
      <c r="AA127" s="114"/>
    </row>
    <row r="128" spans="2:27" ht="12" customHeight="1" x14ac:dyDescent="0.25">
      <c r="E128" s="269" t="s">
        <v>208</v>
      </c>
      <c r="F128" s="269"/>
      <c r="G128" s="269"/>
      <c r="H128" s="269"/>
      <c r="I128" s="269"/>
      <c r="AA128" s="114"/>
    </row>
    <row r="129" spans="2:27" ht="6" customHeight="1" x14ac:dyDescent="0.25">
      <c r="AA129" s="114"/>
    </row>
    <row r="130" spans="2:27" ht="12.75" customHeight="1" x14ac:dyDescent="0.25">
      <c r="B130" s="269" t="s">
        <v>370</v>
      </c>
      <c r="C130" s="269"/>
      <c r="D130" s="269"/>
      <c r="E130" s="269"/>
      <c r="F130" s="269"/>
      <c r="G130" s="269"/>
      <c r="H130" s="269"/>
      <c r="K130" s="15">
        <v>30830.45</v>
      </c>
      <c r="M130" s="15">
        <v>10000</v>
      </c>
      <c r="O130" s="15">
        <v>10000</v>
      </c>
      <c r="Q130" s="315">
        <v>0</v>
      </c>
      <c r="R130" s="315"/>
      <c r="U130" s="8">
        <v>0</v>
      </c>
      <c r="W130" s="41"/>
      <c r="Y130" s="41"/>
      <c r="AA130" s="114"/>
    </row>
    <row r="131" spans="2:27" ht="6" customHeight="1" x14ac:dyDescent="0.25">
      <c r="AA131" s="114"/>
    </row>
    <row r="132" spans="2:27" ht="12" customHeight="1" x14ac:dyDescent="0.25">
      <c r="B132" s="269" t="s">
        <v>76</v>
      </c>
      <c r="C132" s="269"/>
      <c r="D132" s="269"/>
      <c r="E132" s="269"/>
      <c r="F132" s="269"/>
      <c r="G132" s="269"/>
      <c r="H132" s="269"/>
      <c r="J132" s="285">
        <v>0</v>
      </c>
      <c r="K132" s="285"/>
      <c r="M132" s="5">
        <v>0</v>
      </c>
      <c r="N132" s="285">
        <v>0</v>
      </c>
      <c r="O132" s="285"/>
      <c r="Q132" s="285">
        <v>0</v>
      </c>
      <c r="R132" s="285"/>
      <c r="S132" s="285">
        <v>0</v>
      </c>
      <c r="T132" s="285"/>
      <c r="U132" s="8">
        <v>0</v>
      </c>
      <c r="W132" s="41">
        <v>0</v>
      </c>
      <c r="Y132" s="41"/>
      <c r="AA132" s="114"/>
    </row>
    <row r="133" spans="2:27" ht="6" customHeight="1" x14ac:dyDescent="0.25">
      <c r="AA133" s="114"/>
    </row>
    <row r="134" spans="2:27" ht="12.75" hidden="1" customHeight="1" x14ac:dyDescent="0.25">
      <c r="AA134" s="114"/>
    </row>
    <row r="135" spans="2:27" ht="12" customHeight="1" x14ac:dyDescent="0.25">
      <c r="B135" s="269" t="s">
        <v>82</v>
      </c>
      <c r="C135" s="269"/>
      <c r="D135" s="269"/>
      <c r="E135" s="269"/>
      <c r="F135" s="269"/>
      <c r="G135" s="269"/>
      <c r="H135" s="269"/>
      <c r="J135" s="285">
        <v>21817</v>
      </c>
      <c r="K135" s="285"/>
      <c r="M135" s="5">
        <v>180000</v>
      </c>
      <c r="N135" s="285">
        <v>180000</v>
      </c>
      <c r="O135" s="285"/>
      <c r="Q135" s="285">
        <v>106.3</v>
      </c>
      <c r="R135" s="285"/>
      <c r="S135" s="285">
        <v>0</v>
      </c>
      <c r="T135" s="285"/>
      <c r="U135" s="8">
        <v>178000</v>
      </c>
      <c r="W135" s="41">
        <v>0</v>
      </c>
      <c r="Y135" s="41"/>
      <c r="Z135" s="155" t="s">
        <v>485</v>
      </c>
      <c r="AA135" s="114"/>
    </row>
    <row r="136" spans="2:27" ht="6" customHeight="1" x14ac:dyDescent="0.25">
      <c r="AA136" s="114"/>
    </row>
    <row r="137" spans="2:27" ht="2.25" customHeight="1" x14ac:dyDescent="0.25">
      <c r="AA137" s="114"/>
    </row>
    <row r="138" spans="2:27" ht="10.5" customHeight="1" x14ac:dyDescent="0.25">
      <c r="E138" s="269" t="s">
        <v>209</v>
      </c>
      <c r="F138" s="269"/>
      <c r="G138" s="269"/>
      <c r="H138" s="269"/>
      <c r="I138" s="269"/>
      <c r="J138" s="294">
        <v>85608.639999999999</v>
      </c>
      <c r="K138" s="294"/>
      <c r="M138" s="6">
        <v>239332</v>
      </c>
      <c r="N138" s="294">
        <v>239330</v>
      </c>
      <c r="O138" s="294"/>
      <c r="Q138" s="313">
        <f>SUM(Q60:Q135)</f>
        <v>26511.91</v>
      </c>
      <c r="R138" s="313">
        <f>SUM(R60:R135)</f>
        <v>0</v>
      </c>
      <c r="S138" s="295">
        <v>0</v>
      </c>
      <c r="T138" s="295"/>
      <c r="U138" s="24">
        <f>SUM(U60:U135)</f>
        <v>230191</v>
      </c>
      <c r="V138" s="23"/>
      <c r="W138" s="24">
        <f>SUM(W60:W135)</f>
        <v>0</v>
      </c>
      <c r="X138" s="23"/>
      <c r="Y138" s="24">
        <f>SUM(Y60:Y135)</f>
        <v>0</v>
      </c>
      <c r="AA138" s="114"/>
    </row>
    <row r="139" spans="2:27" ht="7.5" customHeight="1" x14ac:dyDescent="0.25">
      <c r="AA139" s="114"/>
    </row>
    <row r="140" spans="2:27" ht="12.75" hidden="1" customHeight="1" x14ac:dyDescent="0.25">
      <c r="AA140" s="114"/>
    </row>
    <row r="141" spans="2:27" ht="12" customHeight="1" x14ac:dyDescent="0.25">
      <c r="E141" s="291" t="s">
        <v>124</v>
      </c>
      <c r="F141" s="291"/>
      <c r="G141" s="291"/>
      <c r="H141" s="291"/>
      <c r="I141" s="291"/>
      <c r="AA141" s="114"/>
    </row>
    <row r="142" spans="2:27" ht="12.75" hidden="1" customHeight="1" x14ac:dyDescent="0.25">
      <c r="AA142" s="114"/>
    </row>
    <row r="143" spans="2:27" ht="12" customHeight="1" x14ac:dyDescent="0.25">
      <c r="B143" s="269" t="s">
        <v>51</v>
      </c>
      <c r="C143" s="269"/>
      <c r="D143" s="269"/>
      <c r="E143" s="269"/>
      <c r="F143" s="269"/>
      <c r="G143" s="269"/>
      <c r="H143" s="269"/>
      <c r="J143" s="285">
        <v>0</v>
      </c>
      <c r="K143" s="285"/>
      <c r="M143" s="5">
        <v>0</v>
      </c>
      <c r="N143" s="285">
        <v>0</v>
      </c>
      <c r="O143" s="285"/>
      <c r="Q143" s="285">
        <v>0</v>
      </c>
      <c r="R143" s="285"/>
      <c r="S143" s="285">
        <v>0</v>
      </c>
      <c r="T143" s="285"/>
      <c r="U143" s="8">
        <v>0</v>
      </c>
      <c r="W143" s="8">
        <v>0</v>
      </c>
      <c r="Y143" s="8"/>
      <c r="AA143" s="114"/>
    </row>
    <row r="144" spans="2:27" ht="6" customHeight="1" x14ac:dyDescent="0.25">
      <c r="AA144" s="114"/>
    </row>
    <row r="145" spans="2:27" ht="12.75" hidden="1" customHeight="1" x14ac:dyDescent="0.25">
      <c r="AA145" s="114"/>
    </row>
    <row r="146" spans="2:27" ht="12" customHeight="1" x14ac:dyDescent="0.25">
      <c r="B146" s="269" t="s">
        <v>52</v>
      </c>
      <c r="C146" s="269"/>
      <c r="D146" s="269"/>
      <c r="E146" s="269"/>
      <c r="F146" s="269"/>
      <c r="G146" s="269"/>
      <c r="H146" s="269"/>
      <c r="J146" s="285">
        <v>0</v>
      </c>
      <c r="K146" s="285"/>
      <c r="M146" s="5">
        <v>0</v>
      </c>
      <c r="N146" s="285">
        <v>0</v>
      </c>
      <c r="O146" s="285"/>
      <c r="Q146" s="285">
        <v>0</v>
      </c>
      <c r="R146" s="285"/>
      <c r="S146" s="285">
        <v>0</v>
      </c>
      <c r="T146" s="285"/>
      <c r="U146" s="8">
        <v>0</v>
      </c>
      <c r="W146" s="8">
        <v>0</v>
      </c>
      <c r="Y146" s="8"/>
      <c r="AA146" s="114"/>
    </row>
    <row r="147" spans="2:27" ht="6" customHeight="1" x14ac:dyDescent="0.25">
      <c r="AA147" s="114"/>
    </row>
    <row r="148" spans="2:27" ht="2.25" customHeight="1" x14ac:dyDescent="0.25">
      <c r="AA148" s="114"/>
    </row>
    <row r="149" spans="2:27" ht="10.5" customHeight="1" x14ac:dyDescent="0.25">
      <c r="E149" s="269" t="s">
        <v>125</v>
      </c>
      <c r="F149" s="269"/>
      <c r="G149" s="269"/>
      <c r="H149" s="269"/>
      <c r="I149" s="269"/>
      <c r="J149" s="294">
        <v>0</v>
      </c>
      <c r="K149" s="294"/>
      <c r="M149" s="6">
        <v>0</v>
      </c>
      <c r="N149" s="294">
        <v>0</v>
      </c>
      <c r="O149" s="294"/>
      <c r="Q149" s="294">
        <v>0</v>
      </c>
      <c r="R149" s="294"/>
      <c r="S149" s="294">
        <v>0</v>
      </c>
      <c r="T149" s="294"/>
      <c r="U149" s="6">
        <v>0</v>
      </c>
      <c r="V149" s="6"/>
      <c r="W149" s="6">
        <v>0</v>
      </c>
      <c r="X149" s="6"/>
      <c r="Y149" s="6">
        <v>0</v>
      </c>
      <c r="AA149" s="114"/>
    </row>
    <row r="150" spans="2:27" ht="7.5" customHeight="1" x14ac:dyDescent="0.25">
      <c r="AA150" s="114"/>
    </row>
    <row r="151" spans="2:27" ht="12.75" hidden="1" customHeight="1" x14ac:dyDescent="0.25">
      <c r="AA151" s="114"/>
    </row>
    <row r="152" spans="2:27" ht="12" customHeight="1" x14ac:dyDescent="0.25">
      <c r="E152" s="291" t="s">
        <v>130</v>
      </c>
      <c r="F152" s="291"/>
      <c r="G152" s="291"/>
      <c r="H152" s="291"/>
      <c r="I152" s="291"/>
      <c r="AA152" s="114"/>
    </row>
    <row r="153" spans="2:27" ht="12.75" hidden="1" customHeight="1" x14ac:dyDescent="0.25">
      <c r="AA153" s="114"/>
    </row>
    <row r="154" spans="2:27" ht="12" customHeight="1" x14ac:dyDescent="0.25">
      <c r="B154" s="269" t="s">
        <v>131</v>
      </c>
      <c r="C154" s="269"/>
      <c r="D154" s="269"/>
      <c r="E154" s="269"/>
      <c r="F154" s="269"/>
      <c r="G154" s="269"/>
      <c r="H154" s="269"/>
      <c r="J154" s="285">
        <v>0</v>
      </c>
      <c r="K154" s="285"/>
      <c r="M154" s="5">
        <v>0</v>
      </c>
      <c r="N154" s="285">
        <v>0</v>
      </c>
      <c r="O154" s="285"/>
      <c r="Q154" s="285">
        <v>0</v>
      </c>
      <c r="R154" s="285"/>
      <c r="S154" s="285">
        <v>0</v>
      </c>
      <c r="T154" s="285"/>
      <c r="U154" s="8">
        <v>0</v>
      </c>
      <c r="W154" s="41">
        <v>0</v>
      </c>
      <c r="Y154" s="41"/>
      <c r="AA154" s="114"/>
    </row>
    <row r="155" spans="2:27" ht="6" customHeight="1" x14ac:dyDescent="0.25">
      <c r="AA155" s="114"/>
    </row>
    <row r="156" spans="2:27" ht="2.25" customHeight="1" x14ac:dyDescent="0.25">
      <c r="AA156" s="114"/>
    </row>
    <row r="157" spans="2:27" ht="10.5" customHeight="1" x14ac:dyDescent="0.25">
      <c r="E157" s="269" t="s">
        <v>132</v>
      </c>
      <c r="F157" s="269"/>
      <c r="G157" s="269"/>
      <c r="H157" s="269"/>
      <c r="I157" s="269"/>
      <c r="J157" s="294">
        <v>0</v>
      </c>
      <c r="K157" s="294"/>
      <c r="M157" s="6">
        <v>0</v>
      </c>
      <c r="N157" s="294">
        <v>0</v>
      </c>
      <c r="O157" s="294"/>
      <c r="Q157" s="294">
        <v>0</v>
      </c>
      <c r="R157" s="294"/>
      <c r="S157" s="294">
        <v>0</v>
      </c>
      <c r="T157" s="294"/>
      <c r="U157" s="6">
        <v>0</v>
      </c>
      <c r="V157" s="6"/>
      <c r="W157" s="23">
        <f>SUM(W154)</f>
        <v>0</v>
      </c>
      <c r="X157" s="6"/>
      <c r="Y157" s="23">
        <v>0</v>
      </c>
      <c r="AA157" s="114"/>
    </row>
    <row r="158" spans="2:27" ht="7.5" customHeight="1" x14ac:dyDescent="0.25">
      <c r="AA158" s="114"/>
    </row>
    <row r="159" spans="2:27" ht="2.25" customHeight="1" x14ac:dyDescent="0.25">
      <c r="AA159" s="114"/>
    </row>
    <row r="160" spans="2:27" ht="10.5" customHeight="1" x14ac:dyDescent="0.25">
      <c r="D160" s="147"/>
      <c r="E160" s="118" t="s">
        <v>139</v>
      </c>
      <c r="F160" s="118"/>
      <c r="G160" s="2"/>
      <c r="H160" s="2"/>
      <c r="I160" s="2"/>
      <c r="J160" s="270">
        <v>85608.639999999999</v>
      </c>
      <c r="K160" s="270"/>
      <c r="M160" s="143">
        <v>239332</v>
      </c>
      <c r="N160" s="6"/>
      <c r="O160" s="143">
        <v>239330</v>
      </c>
      <c r="Q160" s="297">
        <f>SUM(Q138)</f>
        <v>26511.91</v>
      </c>
      <c r="R160" s="297">
        <f>SUM(R138)</f>
        <v>0</v>
      </c>
      <c r="S160" s="295">
        <v>0</v>
      </c>
      <c r="T160" s="295"/>
      <c r="U160" s="144">
        <f>SUM(U138,U149,U157)</f>
        <v>230191</v>
      </c>
      <c r="V160" s="23"/>
      <c r="W160" s="144">
        <f>SUM(W138,W149,W157)</f>
        <v>0</v>
      </c>
      <c r="X160" s="23"/>
      <c r="Y160" s="144">
        <f>SUM(Y138,Y149,Y157)</f>
        <v>0</v>
      </c>
      <c r="AA160" s="114"/>
    </row>
    <row r="161" spans="5:27" ht="21.75" customHeight="1" x14ac:dyDescent="0.25">
      <c r="AA161" s="114"/>
    </row>
    <row r="162" spans="5:27" ht="10.8" customHeight="1" x14ac:dyDescent="0.25">
      <c r="M162" s="16" t="s">
        <v>360</v>
      </c>
      <c r="U162" s="28">
        <f>SUM(U53-U160)</f>
        <v>-145056</v>
      </c>
      <c r="W162" s="28">
        <f>SUM(W53-W160)</f>
        <v>0</v>
      </c>
      <c r="Y162" s="28">
        <f>SUM(Y53-Y160)</f>
        <v>0</v>
      </c>
      <c r="AA162" s="114"/>
    </row>
    <row r="163" spans="5:27" ht="21.75" customHeight="1" x14ac:dyDescent="0.25"/>
    <row r="164" spans="5:27" ht="13.2" x14ac:dyDescent="0.25">
      <c r="K164" s="16" t="s">
        <v>236</v>
      </c>
      <c r="O164" s="28"/>
      <c r="S164" s="13" t="str">
        <f>'Gen Fund With Rev'!S799</f>
        <v xml:space="preserve">Fund Balance as of 12.31.2023 </v>
      </c>
      <c r="T164" s="13"/>
      <c r="U164" s="13"/>
      <c r="V164" s="13"/>
      <c r="W164" s="13"/>
      <c r="X164" s="13"/>
      <c r="Y164" s="30">
        <v>15518.19</v>
      </c>
    </row>
    <row r="165" spans="5:27" ht="16.95" customHeight="1" x14ac:dyDescent="0.25">
      <c r="K165" s="16" t="s">
        <v>240</v>
      </c>
      <c r="O165" s="28"/>
      <c r="S165" s="13" t="str">
        <f>'Gen Fund With Rev'!S800</f>
        <v xml:space="preserve">Fund Balance as of 0xxxx </v>
      </c>
      <c r="T165" s="13"/>
      <c r="U165" s="13"/>
      <c r="V165" s="13"/>
      <c r="W165" s="13"/>
      <c r="X165" s="13"/>
      <c r="Y165" s="28"/>
    </row>
    <row r="166" spans="5:27" ht="30" customHeight="1" x14ac:dyDescent="0.25"/>
    <row r="167" spans="5:27" ht="12.75" customHeight="1" x14ac:dyDescent="0.25">
      <c r="H167" s="10"/>
    </row>
    <row r="168" spans="5:27" ht="12.75" customHeight="1" x14ac:dyDescent="0.25">
      <c r="F168" s="10"/>
    </row>
    <row r="169" spans="5:27" ht="12.75" customHeight="1" x14ac:dyDescent="0.25">
      <c r="E169" t="s">
        <v>375</v>
      </c>
    </row>
    <row r="170" spans="5:27" ht="12.75" customHeight="1" x14ac:dyDescent="0.25">
      <c r="E170" s="42"/>
      <c r="F170" s="42"/>
      <c r="G170" s="42"/>
      <c r="H170" s="42"/>
      <c r="I170" s="42"/>
      <c r="J170" s="42"/>
      <c r="K170" s="42"/>
      <c r="L170" s="42"/>
      <c r="M170" s="42"/>
      <c r="N170" s="42"/>
      <c r="O170" s="42"/>
      <c r="P170" s="42"/>
      <c r="Q170" s="42"/>
      <c r="R170" s="42"/>
      <c r="S170" s="42"/>
      <c r="T170" s="42"/>
      <c r="U170" s="42"/>
      <c r="V170" s="42"/>
      <c r="W170" s="42"/>
      <c r="X170" s="42"/>
      <c r="Y170" s="42"/>
    </row>
    <row r="171" spans="5:27" ht="12.75" customHeight="1" x14ac:dyDescent="0.25">
      <c r="E171" s="42"/>
      <c r="F171" s="42"/>
      <c r="G171" s="42"/>
      <c r="H171" s="42"/>
      <c r="I171" s="42"/>
      <c r="J171" s="42"/>
      <c r="K171" s="42"/>
      <c r="L171" s="42"/>
      <c r="M171" s="42"/>
      <c r="N171" s="42"/>
      <c r="O171" s="42"/>
      <c r="P171" s="42"/>
      <c r="Q171" s="42"/>
      <c r="R171" s="42"/>
      <c r="S171" s="42"/>
      <c r="T171" s="42"/>
      <c r="U171" s="42"/>
      <c r="V171" s="42"/>
      <c r="W171" s="42"/>
      <c r="X171" s="42"/>
      <c r="Y171" s="42"/>
    </row>
    <row r="172" spans="5:27" ht="12.75" customHeight="1" x14ac:dyDescent="0.25">
      <c r="E172" s="42"/>
      <c r="F172" s="42"/>
      <c r="G172" s="42"/>
      <c r="H172" s="42"/>
      <c r="I172" s="42"/>
      <c r="J172" s="42"/>
      <c r="K172" s="42"/>
      <c r="L172" s="42"/>
      <c r="M172" s="42"/>
      <c r="N172" s="42"/>
      <c r="O172" s="42"/>
      <c r="P172" s="42"/>
      <c r="Q172" s="42"/>
      <c r="R172" s="42"/>
      <c r="S172" s="42"/>
      <c r="T172" s="42"/>
      <c r="U172" s="42"/>
      <c r="V172" s="42"/>
      <c r="W172" s="42"/>
      <c r="X172" s="42"/>
      <c r="Y172" s="42"/>
    </row>
    <row r="173" spans="5:27" ht="12.75" customHeight="1" x14ac:dyDescent="0.25">
      <c r="E173" s="42"/>
      <c r="F173" s="42"/>
      <c r="G173" s="42"/>
      <c r="H173" s="42"/>
      <c r="I173" s="42"/>
      <c r="J173" s="42"/>
      <c r="K173" s="42"/>
      <c r="L173" s="42"/>
      <c r="M173" s="42"/>
      <c r="N173" s="42"/>
      <c r="O173" s="42"/>
      <c r="P173" s="42"/>
      <c r="Q173" s="42"/>
      <c r="R173" s="42"/>
      <c r="S173" s="42"/>
      <c r="T173" s="42"/>
      <c r="U173" s="42"/>
      <c r="V173" s="42"/>
      <c r="W173" s="42"/>
      <c r="X173" s="42"/>
      <c r="Y173" s="42"/>
    </row>
    <row r="174" spans="5:27" ht="12.75" customHeight="1" x14ac:dyDescent="0.25">
      <c r="E174" s="42"/>
      <c r="F174" s="42"/>
      <c r="G174" s="42"/>
      <c r="H174" s="42"/>
      <c r="I174" s="42"/>
      <c r="J174" s="42"/>
      <c r="K174" s="42"/>
      <c r="L174" s="42"/>
      <c r="M174" s="42"/>
      <c r="N174" s="42"/>
      <c r="O174" s="42"/>
      <c r="P174" s="42"/>
      <c r="Q174" s="42"/>
      <c r="R174" s="42"/>
      <c r="S174" s="42"/>
      <c r="T174" s="42"/>
      <c r="U174" s="42"/>
      <c r="V174" s="42"/>
      <c r="W174" s="42"/>
      <c r="X174" s="42"/>
      <c r="Y174" s="42"/>
    </row>
    <row r="175" spans="5:27" ht="12.75" customHeight="1" x14ac:dyDescent="0.25">
      <c r="E175" s="42"/>
      <c r="F175" s="42"/>
      <c r="G175" s="42"/>
      <c r="H175" s="42"/>
      <c r="I175" s="42"/>
      <c r="J175" s="42"/>
      <c r="K175" s="42"/>
      <c r="L175" s="42"/>
      <c r="M175" s="42"/>
      <c r="N175" s="42"/>
      <c r="O175" s="42"/>
      <c r="P175" s="42"/>
      <c r="Q175" s="42"/>
      <c r="R175" s="42"/>
      <c r="S175" s="42"/>
      <c r="T175" s="42"/>
      <c r="U175" s="42"/>
      <c r="V175" s="42"/>
      <c r="W175" s="42"/>
      <c r="X175" s="42"/>
      <c r="Y175" s="42"/>
    </row>
    <row r="176" spans="5:27" ht="12.75" customHeight="1" x14ac:dyDescent="0.25">
      <c r="E176" s="42"/>
      <c r="F176" s="42"/>
      <c r="G176" s="42"/>
      <c r="H176" s="42"/>
      <c r="I176" s="42"/>
      <c r="J176" s="42"/>
      <c r="K176" s="42"/>
      <c r="L176" s="42"/>
      <c r="M176" s="42"/>
      <c r="N176" s="42"/>
      <c r="O176" s="42"/>
      <c r="P176" s="42"/>
      <c r="Q176" s="42"/>
      <c r="R176" s="42"/>
      <c r="S176" s="42"/>
      <c r="T176" s="42"/>
      <c r="U176" s="42"/>
      <c r="V176" s="42"/>
      <c r="W176" s="42"/>
      <c r="X176" s="42"/>
      <c r="Y176" s="42"/>
    </row>
    <row r="177" spans="5:25" ht="12.75" customHeight="1" x14ac:dyDescent="0.25">
      <c r="E177" s="42"/>
      <c r="F177" s="42"/>
      <c r="G177" s="42"/>
      <c r="H177" s="42"/>
      <c r="I177" s="42"/>
      <c r="J177" s="42"/>
      <c r="K177" s="42"/>
      <c r="L177" s="42"/>
      <c r="M177" s="42"/>
      <c r="N177" s="42"/>
      <c r="O177" s="42"/>
      <c r="P177" s="42"/>
      <c r="Q177" s="42"/>
      <c r="R177" s="42"/>
      <c r="S177" s="42"/>
      <c r="T177" s="42"/>
      <c r="U177" s="42"/>
      <c r="V177" s="42"/>
      <c r="W177" s="42"/>
      <c r="X177" s="42"/>
      <c r="Y177" s="42"/>
    </row>
    <row r="178" spans="5:25" ht="12.75" customHeight="1" x14ac:dyDescent="0.25">
      <c r="E178" s="42"/>
      <c r="F178" s="42"/>
      <c r="G178" s="42"/>
      <c r="H178" s="42"/>
      <c r="I178" s="42"/>
      <c r="J178" s="42"/>
      <c r="K178" s="42"/>
      <c r="L178" s="42"/>
      <c r="M178" s="42"/>
      <c r="N178" s="42"/>
      <c r="O178" s="42"/>
      <c r="P178" s="42"/>
      <c r="Q178" s="42"/>
      <c r="R178" s="42"/>
      <c r="S178" s="42"/>
      <c r="T178" s="42"/>
      <c r="U178" s="42"/>
      <c r="V178" s="42"/>
      <c r="W178" s="42"/>
      <c r="X178" s="42"/>
      <c r="Y178" s="42"/>
    </row>
    <row r="179" spans="5:25" ht="12.75" customHeight="1" x14ac:dyDescent="0.25">
      <c r="E179" s="42"/>
      <c r="F179" s="42"/>
      <c r="G179" s="42"/>
      <c r="H179" s="42"/>
      <c r="I179" s="42"/>
      <c r="J179" s="42"/>
      <c r="K179" s="42"/>
      <c r="L179" s="42"/>
      <c r="M179" s="42"/>
      <c r="N179" s="42"/>
      <c r="O179" s="42"/>
      <c r="P179" s="42"/>
      <c r="Q179" s="42"/>
      <c r="R179" s="42"/>
      <c r="S179" s="42"/>
      <c r="T179" s="42"/>
      <c r="U179" s="42"/>
      <c r="V179" s="42"/>
      <c r="W179" s="42"/>
      <c r="X179" s="42"/>
      <c r="Y179" s="42"/>
    </row>
    <row r="180" spans="5:25" ht="12.75" customHeight="1" x14ac:dyDescent="0.25">
      <c r="E180" s="42"/>
      <c r="F180" s="42"/>
      <c r="G180" s="42"/>
      <c r="H180" s="42"/>
      <c r="I180" s="42"/>
      <c r="J180" s="42"/>
      <c r="K180" s="42"/>
      <c r="L180" s="42"/>
      <c r="M180" s="42"/>
      <c r="N180" s="42"/>
      <c r="O180" s="42"/>
      <c r="P180" s="42"/>
      <c r="Q180" s="42"/>
      <c r="R180" s="42"/>
      <c r="S180" s="42"/>
      <c r="T180" s="42"/>
      <c r="U180" s="42"/>
      <c r="V180" s="42"/>
      <c r="W180" s="42"/>
      <c r="X180" s="42"/>
      <c r="Y180" s="42"/>
    </row>
    <row r="181" spans="5:25" ht="12.75" customHeight="1" x14ac:dyDescent="0.25">
      <c r="E181" s="42"/>
      <c r="F181" s="42"/>
      <c r="G181" s="42"/>
      <c r="H181" s="42"/>
      <c r="I181" s="42"/>
      <c r="J181" s="42"/>
      <c r="K181" s="42"/>
      <c r="L181" s="42"/>
      <c r="M181" s="42"/>
      <c r="N181" s="42"/>
      <c r="O181" s="42"/>
      <c r="P181" s="42"/>
      <c r="Q181" s="42"/>
      <c r="R181" s="42"/>
      <c r="S181" s="42"/>
      <c r="T181" s="42"/>
      <c r="U181" s="42"/>
      <c r="V181" s="42"/>
      <c r="W181" s="42"/>
      <c r="X181" s="42"/>
      <c r="Y181" s="42"/>
    </row>
    <row r="182" spans="5:25" ht="12.75" customHeight="1" x14ac:dyDescent="0.25">
      <c r="E182" s="42"/>
      <c r="F182" s="42"/>
      <c r="G182" s="42"/>
      <c r="H182" s="42"/>
      <c r="I182" s="42"/>
      <c r="J182" s="42"/>
      <c r="K182" s="42"/>
      <c r="L182" s="42"/>
      <c r="M182" s="42"/>
      <c r="N182" s="42"/>
      <c r="O182" s="42"/>
      <c r="P182" s="42"/>
      <c r="Q182" s="42"/>
      <c r="R182" s="42"/>
      <c r="S182" s="42"/>
      <c r="T182" s="42"/>
      <c r="U182" s="42"/>
      <c r="V182" s="42"/>
      <c r="W182" s="42"/>
      <c r="X182" s="42"/>
      <c r="Y182" s="42"/>
    </row>
    <row r="183" spans="5:25" ht="12.75" customHeight="1" x14ac:dyDescent="0.25">
      <c r="E183" s="42"/>
      <c r="F183" s="42"/>
      <c r="G183" s="42"/>
      <c r="H183" s="42"/>
      <c r="I183" s="42"/>
      <c r="J183" s="42"/>
      <c r="K183" s="42"/>
      <c r="L183" s="42"/>
      <c r="M183" s="42"/>
      <c r="N183" s="42"/>
      <c r="O183" s="42"/>
      <c r="P183" s="42"/>
      <c r="Q183" s="42"/>
      <c r="R183" s="42"/>
      <c r="S183" s="42"/>
      <c r="T183" s="42"/>
      <c r="U183" s="42"/>
      <c r="V183" s="42"/>
      <c r="W183" s="42"/>
      <c r="X183" s="42"/>
      <c r="Y183" s="42"/>
    </row>
    <row r="184" spans="5:25" ht="12.75" customHeight="1" x14ac:dyDescent="0.25">
      <c r="E184" s="42"/>
      <c r="F184" s="42"/>
      <c r="G184" s="42"/>
      <c r="H184" s="42"/>
      <c r="I184" s="42"/>
      <c r="J184" s="42"/>
      <c r="K184" s="42"/>
      <c r="L184" s="42"/>
      <c r="M184" s="42"/>
      <c r="N184" s="42"/>
      <c r="O184" s="42"/>
      <c r="P184" s="42"/>
      <c r="Q184" s="42"/>
      <c r="R184" s="42"/>
      <c r="S184" s="42"/>
      <c r="T184" s="42"/>
      <c r="U184" s="42"/>
      <c r="V184" s="42"/>
      <c r="W184" s="42"/>
      <c r="X184" s="42"/>
      <c r="Y184" s="42"/>
    </row>
    <row r="185" spans="5:25" ht="12.75" customHeight="1" x14ac:dyDescent="0.25">
      <c r="E185" s="42"/>
      <c r="F185" s="42"/>
      <c r="G185" s="42"/>
      <c r="H185" s="42"/>
      <c r="I185" s="42"/>
      <c r="J185" s="42"/>
      <c r="K185" s="42"/>
      <c r="L185" s="42"/>
      <c r="M185" s="42"/>
      <c r="N185" s="42"/>
      <c r="O185" s="42"/>
      <c r="P185" s="42"/>
      <c r="Q185" s="42"/>
      <c r="R185" s="42"/>
      <c r="S185" s="42"/>
      <c r="T185" s="42"/>
      <c r="U185" s="42"/>
      <c r="V185" s="42"/>
      <c r="W185" s="42"/>
      <c r="X185" s="42"/>
      <c r="Y185" s="42"/>
    </row>
    <row r="186" spans="5:25" ht="12.75" customHeight="1" x14ac:dyDescent="0.25">
      <c r="E186" s="42"/>
      <c r="F186" s="42"/>
      <c r="G186" s="42"/>
      <c r="H186" s="42"/>
      <c r="I186" s="42"/>
      <c r="J186" s="42"/>
      <c r="K186" s="42"/>
      <c r="L186" s="42"/>
      <c r="M186" s="42"/>
      <c r="N186" s="42"/>
      <c r="O186" s="42"/>
      <c r="P186" s="42"/>
      <c r="Q186" s="42"/>
      <c r="R186" s="42"/>
      <c r="S186" s="42"/>
      <c r="T186" s="42"/>
      <c r="U186" s="42"/>
      <c r="V186" s="42"/>
      <c r="W186" s="42"/>
      <c r="X186" s="42"/>
      <c r="Y186" s="42"/>
    </row>
    <row r="187" spans="5:25" ht="12.75" customHeight="1" x14ac:dyDescent="0.25">
      <c r="E187" s="42"/>
      <c r="F187" s="42"/>
      <c r="G187" s="42"/>
      <c r="H187" s="42"/>
      <c r="I187" s="42"/>
      <c r="J187" s="42"/>
      <c r="K187" s="42"/>
      <c r="L187" s="42"/>
      <c r="M187" s="42"/>
      <c r="N187" s="42"/>
      <c r="O187" s="42"/>
      <c r="P187" s="42"/>
      <c r="Q187" s="42"/>
      <c r="R187" s="42"/>
      <c r="S187" s="42"/>
      <c r="T187" s="42"/>
      <c r="U187" s="42"/>
      <c r="V187" s="42"/>
      <c r="W187" s="42"/>
      <c r="X187" s="42"/>
      <c r="Y187" s="42"/>
    </row>
    <row r="188" spans="5:25" ht="12.75" customHeight="1" x14ac:dyDescent="0.25">
      <c r="E188" s="42"/>
      <c r="F188" s="42"/>
      <c r="G188" s="42"/>
      <c r="H188" s="42"/>
      <c r="I188" s="42"/>
      <c r="J188" s="42"/>
      <c r="K188" s="42"/>
      <c r="L188" s="42"/>
      <c r="M188" s="42"/>
      <c r="N188" s="42"/>
      <c r="O188" s="42"/>
      <c r="P188" s="42"/>
      <c r="Q188" s="42"/>
      <c r="R188" s="42"/>
      <c r="S188" s="42"/>
      <c r="T188" s="42"/>
      <c r="U188" s="42"/>
      <c r="V188" s="42"/>
      <c r="W188" s="42"/>
      <c r="X188" s="42"/>
      <c r="Y188" s="42"/>
    </row>
    <row r="189" spans="5:25" ht="12.75" customHeight="1" x14ac:dyDescent="0.25">
      <c r="E189" s="42"/>
      <c r="F189" s="42"/>
      <c r="G189" s="42"/>
      <c r="H189" s="42"/>
      <c r="I189" s="42"/>
      <c r="J189" s="42"/>
      <c r="K189" s="42"/>
      <c r="L189" s="42"/>
      <c r="M189" s="42"/>
      <c r="N189" s="42"/>
      <c r="O189" s="42"/>
      <c r="P189" s="42"/>
      <c r="Q189" s="42"/>
      <c r="R189" s="42"/>
      <c r="S189" s="42"/>
      <c r="T189" s="42"/>
      <c r="U189" s="42"/>
      <c r="V189" s="42"/>
      <c r="W189" s="42"/>
      <c r="X189" s="42"/>
      <c r="Y189" s="42"/>
    </row>
    <row r="190" spans="5:25" ht="12.75" customHeight="1" x14ac:dyDescent="0.25">
      <c r="E190" s="42"/>
      <c r="F190" s="42"/>
      <c r="G190" s="42"/>
      <c r="H190" s="42"/>
      <c r="I190" s="42"/>
      <c r="J190" s="42"/>
      <c r="K190" s="42"/>
      <c r="L190" s="42"/>
      <c r="M190" s="42"/>
      <c r="N190" s="42"/>
      <c r="O190" s="42"/>
      <c r="P190" s="42"/>
      <c r="Q190" s="42"/>
      <c r="R190" s="42"/>
      <c r="S190" s="42"/>
      <c r="T190" s="42"/>
      <c r="U190" s="42"/>
      <c r="V190" s="42"/>
      <c r="W190" s="42"/>
      <c r="X190" s="42"/>
      <c r="Y190" s="42"/>
    </row>
    <row r="191" spans="5:25" ht="12.75" customHeight="1" x14ac:dyDescent="0.25">
      <c r="E191" s="42"/>
      <c r="F191" s="42"/>
      <c r="G191" s="42"/>
      <c r="H191" s="42"/>
      <c r="I191" s="42"/>
      <c r="J191" s="42"/>
      <c r="K191" s="42"/>
      <c r="L191" s="42"/>
      <c r="M191" s="42"/>
      <c r="N191" s="42"/>
      <c r="O191" s="42"/>
      <c r="P191" s="42"/>
      <c r="Q191" s="42"/>
      <c r="R191" s="42"/>
      <c r="S191" s="42"/>
      <c r="T191" s="42"/>
      <c r="U191" s="42"/>
      <c r="V191" s="42"/>
      <c r="W191" s="42"/>
      <c r="X191" s="42"/>
      <c r="Y191" s="42"/>
    </row>
    <row r="192" spans="5:25" ht="12.75" customHeight="1" x14ac:dyDescent="0.25">
      <c r="E192" s="42"/>
      <c r="F192" s="42"/>
      <c r="G192" s="42"/>
      <c r="H192" s="42"/>
      <c r="I192" s="42"/>
      <c r="J192" s="42"/>
      <c r="K192" s="42"/>
      <c r="L192" s="42"/>
      <c r="M192" s="42"/>
      <c r="N192" s="42"/>
      <c r="O192" s="42"/>
      <c r="P192" s="42"/>
      <c r="Q192" s="42"/>
      <c r="R192" s="42"/>
      <c r="S192" s="42"/>
      <c r="T192" s="42"/>
      <c r="U192" s="42"/>
      <c r="V192" s="42"/>
      <c r="W192" s="42"/>
      <c r="X192" s="42"/>
      <c r="Y192" s="42"/>
    </row>
    <row r="193" spans="5:25" ht="12.75" customHeight="1" x14ac:dyDescent="0.25">
      <c r="E193" s="42"/>
      <c r="F193" s="42"/>
      <c r="G193" s="42"/>
      <c r="H193" s="42"/>
      <c r="I193" s="42"/>
      <c r="J193" s="42"/>
      <c r="K193" s="42"/>
      <c r="L193" s="42"/>
      <c r="M193" s="42"/>
      <c r="N193" s="42"/>
      <c r="O193" s="42"/>
      <c r="P193" s="42"/>
      <c r="Q193" s="42"/>
      <c r="R193" s="42"/>
      <c r="S193" s="42"/>
      <c r="T193" s="42"/>
      <c r="U193" s="42"/>
      <c r="V193" s="42"/>
      <c r="W193" s="42"/>
      <c r="X193" s="42"/>
      <c r="Y193" s="42"/>
    </row>
    <row r="194" spans="5:25" ht="12.75" customHeight="1" x14ac:dyDescent="0.25">
      <c r="E194" s="42"/>
      <c r="F194" s="42"/>
      <c r="G194" s="42"/>
      <c r="H194" s="42"/>
      <c r="I194" s="42"/>
      <c r="J194" s="42"/>
      <c r="K194" s="42"/>
      <c r="L194" s="42"/>
      <c r="M194" s="42"/>
      <c r="N194" s="42"/>
      <c r="O194" s="42"/>
      <c r="P194" s="42"/>
      <c r="Q194" s="42"/>
      <c r="R194" s="42"/>
      <c r="S194" s="42"/>
      <c r="T194" s="42"/>
      <c r="U194" s="42"/>
      <c r="V194" s="42"/>
      <c r="W194" s="42"/>
      <c r="X194" s="42"/>
      <c r="Y194" s="42"/>
    </row>
    <row r="195" spans="5:25" ht="12.75" customHeight="1" x14ac:dyDescent="0.25">
      <c r="E195" s="42"/>
      <c r="F195" s="42"/>
      <c r="G195" s="42"/>
      <c r="H195" s="42"/>
      <c r="I195" s="42"/>
      <c r="J195" s="42"/>
      <c r="K195" s="42"/>
      <c r="L195" s="42"/>
      <c r="M195" s="42"/>
      <c r="N195" s="42"/>
      <c r="O195" s="42"/>
      <c r="P195" s="42"/>
      <c r="Q195" s="42"/>
      <c r="R195" s="42"/>
      <c r="S195" s="42"/>
      <c r="T195" s="42"/>
      <c r="U195" s="42"/>
      <c r="V195" s="42"/>
      <c r="W195" s="42"/>
      <c r="X195" s="42"/>
      <c r="Y195" s="42"/>
    </row>
    <row r="196" spans="5:25" ht="12.75" customHeight="1" x14ac:dyDescent="0.25">
      <c r="E196" s="42"/>
      <c r="F196" s="42"/>
      <c r="G196" s="42"/>
      <c r="H196" s="42"/>
      <c r="I196" s="42"/>
      <c r="J196" s="42"/>
      <c r="K196" s="42"/>
      <c r="L196" s="42"/>
      <c r="M196" s="42"/>
      <c r="N196" s="42"/>
      <c r="O196" s="42"/>
      <c r="P196" s="42"/>
      <c r="Q196" s="42"/>
      <c r="R196" s="42"/>
      <c r="S196" s="42"/>
      <c r="T196" s="42"/>
      <c r="U196" s="42"/>
      <c r="V196" s="42"/>
      <c r="W196" s="42"/>
      <c r="X196" s="42"/>
      <c r="Y196" s="42"/>
    </row>
    <row r="197" spans="5:25" ht="12.75" customHeight="1" x14ac:dyDescent="0.25">
      <c r="E197" s="42"/>
      <c r="F197" s="42"/>
      <c r="G197" s="42"/>
      <c r="H197" s="42"/>
      <c r="I197" s="42"/>
      <c r="J197" s="42"/>
      <c r="K197" s="42"/>
      <c r="L197" s="42"/>
      <c r="M197" s="42"/>
      <c r="N197" s="42"/>
      <c r="O197" s="42"/>
      <c r="P197" s="42"/>
      <c r="Q197" s="42"/>
      <c r="R197" s="42"/>
      <c r="S197" s="42"/>
      <c r="T197" s="42"/>
      <c r="U197" s="42"/>
      <c r="V197" s="42"/>
      <c r="W197" s="42"/>
      <c r="X197" s="42"/>
      <c r="Y197" s="42"/>
    </row>
    <row r="198" spans="5:25" ht="12.75" customHeight="1" x14ac:dyDescent="0.25">
      <c r="E198" s="42"/>
      <c r="F198" s="42"/>
      <c r="G198" s="42"/>
      <c r="H198" s="42"/>
      <c r="I198" s="42"/>
      <c r="J198" s="42"/>
      <c r="K198" s="42"/>
      <c r="L198" s="42"/>
      <c r="M198" s="42"/>
      <c r="N198" s="42"/>
      <c r="O198" s="42"/>
      <c r="P198" s="42"/>
      <c r="Q198" s="42"/>
      <c r="R198" s="42"/>
      <c r="S198" s="42"/>
      <c r="T198" s="42"/>
      <c r="U198" s="42"/>
      <c r="V198" s="42"/>
      <c r="W198" s="42"/>
      <c r="X198" s="42"/>
      <c r="Y198" s="42"/>
    </row>
    <row r="199" spans="5:25" ht="12.75" customHeight="1" x14ac:dyDescent="0.25">
      <c r="E199" s="42"/>
      <c r="F199" s="42"/>
      <c r="G199" s="42"/>
      <c r="H199" s="42"/>
      <c r="I199" s="42"/>
      <c r="J199" s="42"/>
      <c r="K199" s="42"/>
      <c r="L199" s="42"/>
      <c r="M199" s="42"/>
      <c r="N199" s="42"/>
      <c r="O199" s="42"/>
      <c r="P199" s="42"/>
      <c r="Q199" s="42"/>
      <c r="R199" s="42"/>
      <c r="S199" s="42"/>
      <c r="T199" s="42"/>
      <c r="U199" s="42"/>
      <c r="V199" s="42"/>
      <c r="W199" s="42"/>
      <c r="X199" s="42"/>
      <c r="Y199" s="42"/>
    </row>
    <row r="200" spans="5:25" ht="12.75" customHeight="1" x14ac:dyDescent="0.25">
      <c r="E200" s="42"/>
      <c r="F200" s="42"/>
      <c r="G200" s="42"/>
      <c r="H200" s="42"/>
      <c r="I200" s="42"/>
      <c r="J200" s="42"/>
      <c r="K200" s="42"/>
      <c r="L200" s="42"/>
      <c r="M200" s="42"/>
      <c r="N200" s="42"/>
      <c r="O200" s="42"/>
      <c r="P200" s="42"/>
      <c r="Q200" s="42"/>
      <c r="R200" s="42"/>
      <c r="S200" s="42"/>
      <c r="T200" s="42"/>
      <c r="U200" s="42"/>
      <c r="V200" s="42"/>
      <c r="W200" s="42"/>
      <c r="X200" s="42"/>
      <c r="Y200" s="42"/>
    </row>
    <row r="201" spans="5:25" ht="12.75" customHeight="1" x14ac:dyDescent="0.25">
      <c r="E201" s="42"/>
      <c r="F201" s="42"/>
      <c r="G201" s="42"/>
      <c r="H201" s="42"/>
      <c r="I201" s="42"/>
      <c r="J201" s="42"/>
      <c r="K201" s="42"/>
      <c r="L201" s="42"/>
      <c r="M201" s="42"/>
      <c r="N201" s="42"/>
      <c r="O201" s="42"/>
      <c r="P201" s="42"/>
      <c r="Q201" s="42"/>
      <c r="R201" s="42"/>
      <c r="S201" s="42"/>
      <c r="T201" s="42"/>
      <c r="U201" s="42"/>
      <c r="V201" s="42"/>
      <c r="W201" s="42"/>
      <c r="X201" s="42"/>
      <c r="Y201" s="42"/>
    </row>
    <row r="202" spans="5:25" ht="12.75" customHeight="1" x14ac:dyDescent="0.25">
      <c r="E202" s="42"/>
      <c r="F202" s="42"/>
      <c r="G202" s="42"/>
      <c r="H202" s="42"/>
      <c r="I202" s="42"/>
      <c r="J202" s="42"/>
      <c r="K202" s="42"/>
      <c r="L202" s="42"/>
      <c r="M202" s="42"/>
      <c r="N202" s="42"/>
      <c r="O202" s="42"/>
      <c r="P202" s="42"/>
      <c r="Q202" s="42"/>
      <c r="R202" s="42"/>
      <c r="S202" s="42"/>
      <c r="T202" s="42"/>
      <c r="U202" s="42"/>
      <c r="V202" s="42"/>
      <c r="W202" s="42"/>
      <c r="X202" s="42"/>
      <c r="Y202" s="42"/>
    </row>
    <row r="203" spans="5:25" ht="12.75" customHeight="1" x14ac:dyDescent="0.25">
      <c r="E203" s="42"/>
      <c r="F203" s="42"/>
      <c r="G203" s="42"/>
      <c r="H203" s="42"/>
      <c r="I203" s="42"/>
      <c r="J203" s="42"/>
      <c r="K203" s="42"/>
      <c r="L203" s="42"/>
      <c r="M203" s="42"/>
      <c r="N203" s="42"/>
      <c r="O203" s="42"/>
      <c r="P203" s="42"/>
      <c r="Q203" s="42"/>
      <c r="R203" s="42"/>
      <c r="S203" s="42"/>
      <c r="T203" s="42"/>
      <c r="U203" s="42"/>
      <c r="V203" s="42"/>
      <c r="W203" s="42"/>
      <c r="X203" s="42"/>
      <c r="Y203" s="42"/>
    </row>
  </sheetData>
  <sheetProtection algorithmName="SHA-512" hashValue="ZaLNS17J3NEUEsN9esJcBtwqcr+IexlegHl7n3RIXCNGchqneNqURoaWwGyXb7Rtx31wrT2Dvlaa2Ja5gqQy5Q==" saltValue="zo6+fwWOxNmI/obQflUeRA==" spinCount="100000" sheet="1"/>
  <mergeCells count="238">
    <mergeCell ref="J160:K160"/>
    <mergeCell ref="Q160:R160"/>
    <mergeCell ref="S160:T160"/>
    <mergeCell ref="S154:T154"/>
    <mergeCell ref="E157:I157"/>
    <mergeCell ref="J157:K157"/>
    <mergeCell ref="N157:O157"/>
    <mergeCell ref="Q157:R157"/>
    <mergeCell ref="G7:I7"/>
    <mergeCell ref="B154:H154"/>
    <mergeCell ref="J154:K154"/>
    <mergeCell ref="N154:O154"/>
    <mergeCell ref="Q154:R154"/>
    <mergeCell ref="B143:H143"/>
    <mergeCell ref="J143:K143"/>
    <mergeCell ref="N143:O143"/>
    <mergeCell ref="Q143:R143"/>
    <mergeCell ref="Q130:R130"/>
    <mergeCell ref="E141:I141"/>
    <mergeCell ref="S143:T143"/>
    <mergeCell ref="B146:H146"/>
    <mergeCell ref="J146:K146"/>
    <mergeCell ref="N146:O146"/>
    <mergeCell ref="Q146:R146"/>
    <mergeCell ref="S146:T146"/>
    <mergeCell ref="S157:T157"/>
    <mergeCell ref="E149:I149"/>
    <mergeCell ref="J149:K149"/>
    <mergeCell ref="N149:O149"/>
    <mergeCell ref="Q149:R149"/>
    <mergeCell ref="S149:T149"/>
    <mergeCell ref="E152:I152"/>
    <mergeCell ref="B135:H135"/>
    <mergeCell ref="J135:K135"/>
    <mergeCell ref="N135:O135"/>
    <mergeCell ref="Q135:R135"/>
    <mergeCell ref="S135:T135"/>
    <mergeCell ref="E138:I138"/>
    <mergeCell ref="J138:K138"/>
    <mergeCell ref="N138:O138"/>
    <mergeCell ref="Q138:R138"/>
    <mergeCell ref="S138:T138"/>
    <mergeCell ref="C124:I124"/>
    <mergeCell ref="D126:I126"/>
    <mergeCell ref="E128:I128"/>
    <mergeCell ref="B132:H132"/>
    <mergeCell ref="J132:K132"/>
    <mergeCell ref="N132:O132"/>
    <mergeCell ref="B130:H130"/>
    <mergeCell ref="Q132:R132"/>
    <mergeCell ref="S132:T132"/>
    <mergeCell ref="B119:H119"/>
    <mergeCell ref="J119:K119"/>
    <mergeCell ref="N119:O119"/>
    <mergeCell ref="Q119:R119"/>
    <mergeCell ref="S119:T119"/>
    <mergeCell ref="B122:H122"/>
    <mergeCell ref="J122:K122"/>
    <mergeCell ref="N122:O122"/>
    <mergeCell ref="Q122:R122"/>
    <mergeCell ref="S122:T122"/>
    <mergeCell ref="B113:H113"/>
    <mergeCell ref="J113:K113"/>
    <mergeCell ref="N113:O113"/>
    <mergeCell ref="Q113:R113"/>
    <mergeCell ref="S113:T113"/>
    <mergeCell ref="B116:H116"/>
    <mergeCell ref="J116:K116"/>
    <mergeCell ref="N116:O116"/>
    <mergeCell ref="Q116:R116"/>
    <mergeCell ref="S116:T116"/>
    <mergeCell ref="B107:H107"/>
    <mergeCell ref="J107:K107"/>
    <mergeCell ref="N107:O107"/>
    <mergeCell ref="Q107:R107"/>
    <mergeCell ref="S107:T107"/>
    <mergeCell ref="B110:H110"/>
    <mergeCell ref="J110:K110"/>
    <mergeCell ref="N110:O110"/>
    <mergeCell ref="Q110:R110"/>
    <mergeCell ref="S110:T110"/>
    <mergeCell ref="B101:H101"/>
    <mergeCell ref="J101:K101"/>
    <mergeCell ref="N101:O101"/>
    <mergeCell ref="Q101:R101"/>
    <mergeCell ref="S101:T101"/>
    <mergeCell ref="B104:H104"/>
    <mergeCell ref="J104:K104"/>
    <mergeCell ref="N104:O104"/>
    <mergeCell ref="Q104:R104"/>
    <mergeCell ref="S104:T104"/>
    <mergeCell ref="B93:H93"/>
    <mergeCell ref="J93:K93"/>
    <mergeCell ref="N93:O93"/>
    <mergeCell ref="Q93:R93"/>
    <mergeCell ref="S93:T93"/>
    <mergeCell ref="B96:H96"/>
    <mergeCell ref="J96:K96"/>
    <mergeCell ref="N96:O96"/>
    <mergeCell ref="Q96:R96"/>
    <mergeCell ref="S96:T96"/>
    <mergeCell ref="B87:H87"/>
    <mergeCell ref="J87:K87"/>
    <mergeCell ref="N87:O87"/>
    <mergeCell ref="Q87:R87"/>
    <mergeCell ref="S87:T87"/>
    <mergeCell ref="B90:H90"/>
    <mergeCell ref="J90:K90"/>
    <mergeCell ref="N90:O90"/>
    <mergeCell ref="Q90:R90"/>
    <mergeCell ref="S90:T90"/>
    <mergeCell ref="B81:H81"/>
    <mergeCell ref="J81:K81"/>
    <mergeCell ref="N81:O81"/>
    <mergeCell ref="Q81:R81"/>
    <mergeCell ref="S81:T81"/>
    <mergeCell ref="B84:H84"/>
    <mergeCell ref="J84:K84"/>
    <mergeCell ref="N84:O84"/>
    <mergeCell ref="Q84:R84"/>
    <mergeCell ref="S84:T84"/>
    <mergeCell ref="B75:H75"/>
    <mergeCell ref="J75:K75"/>
    <mergeCell ref="N75:O75"/>
    <mergeCell ref="Q75:R75"/>
    <mergeCell ref="S75:T75"/>
    <mergeCell ref="B78:H78"/>
    <mergeCell ref="J78:K78"/>
    <mergeCell ref="N78:O78"/>
    <mergeCell ref="Q78:R78"/>
    <mergeCell ref="S78:T78"/>
    <mergeCell ref="B69:H69"/>
    <mergeCell ref="J69:K69"/>
    <mergeCell ref="N69:O69"/>
    <mergeCell ref="Q69:R69"/>
    <mergeCell ref="S69:T69"/>
    <mergeCell ref="B72:H72"/>
    <mergeCell ref="J72:K72"/>
    <mergeCell ref="N72:O72"/>
    <mergeCell ref="Q72:R72"/>
    <mergeCell ref="S72:T72"/>
    <mergeCell ref="B63:H63"/>
    <mergeCell ref="J63:K63"/>
    <mergeCell ref="N63:O63"/>
    <mergeCell ref="Q63:R63"/>
    <mergeCell ref="S63:T63"/>
    <mergeCell ref="B66:H66"/>
    <mergeCell ref="J66:K66"/>
    <mergeCell ref="N66:O66"/>
    <mergeCell ref="Q66:R66"/>
    <mergeCell ref="S66:T66"/>
    <mergeCell ref="J53:K53"/>
    <mergeCell ref="Q53:R53"/>
    <mergeCell ref="S53:T53"/>
    <mergeCell ref="D56:I56"/>
    <mergeCell ref="E58:I58"/>
    <mergeCell ref="B60:H60"/>
    <mergeCell ref="J60:K60"/>
    <mergeCell ref="N60:O60"/>
    <mergeCell ref="Q60:R60"/>
    <mergeCell ref="S60:T60"/>
    <mergeCell ref="B47:H47"/>
    <mergeCell ref="J47:K47"/>
    <mergeCell ref="N47:O47"/>
    <mergeCell ref="Q47:R47"/>
    <mergeCell ref="S47:T47"/>
    <mergeCell ref="E50:I50"/>
    <mergeCell ref="J50:K50"/>
    <mergeCell ref="N50:O50"/>
    <mergeCell ref="Q50:R50"/>
    <mergeCell ref="S50:T50"/>
    <mergeCell ref="B41:H41"/>
    <mergeCell ref="J41:K41"/>
    <mergeCell ref="N41:O41"/>
    <mergeCell ref="Q41:R41"/>
    <mergeCell ref="S41:T41"/>
    <mergeCell ref="B44:H44"/>
    <mergeCell ref="J44:K44"/>
    <mergeCell ref="N44:O44"/>
    <mergeCell ref="Q44:R44"/>
    <mergeCell ref="S44:T44"/>
    <mergeCell ref="B35:H35"/>
    <mergeCell ref="J35:K35"/>
    <mergeCell ref="N35:O35"/>
    <mergeCell ref="Q35:R35"/>
    <mergeCell ref="S35:T35"/>
    <mergeCell ref="B38:H38"/>
    <mergeCell ref="J38:K38"/>
    <mergeCell ref="N38:O38"/>
    <mergeCell ref="Q38:R38"/>
    <mergeCell ref="S38:T38"/>
    <mergeCell ref="B29:H29"/>
    <mergeCell ref="J29:K29"/>
    <mergeCell ref="N29:O29"/>
    <mergeCell ref="Q29:R29"/>
    <mergeCell ref="S29:T29"/>
    <mergeCell ref="B32:H32"/>
    <mergeCell ref="J32:K32"/>
    <mergeCell ref="N32:O32"/>
    <mergeCell ref="Q32:R32"/>
    <mergeCell ref="S32:T32"/>
    <mergeCell ref="N20:O20"/>
    <mergeCell ref="Q20:R20"/>
    <mergeCell ref="S20:T20"/>
    <mergeCell ref="B23:H23"/>
    <mergeCell ref="J23:K23"/>
    <mergeCell ref="N23:O23"/>
    <mergeCell ref="Q23:R23"/>
    <mergeCell ref="S23:T23"/>
    <mergeCell ref="B26:H26"/>
    <mergeCell ref="J26:K26"/>
    <mergeCell ref="N26:O26"/>
    <mergeCell ref="Q26:R26"/>
    <mergeCell ref="S26:T26"/>
    <mergeCell ref="J98:K98"/>
    <mergeCell ref="N98:O98"/>
    <mergeCell ref="Q98:R98"/>
    <mergeCell ref="S98:T98"/>
    <mergeCell ref="M6:T6"/>
    <mergeCell ref="W6:X6"/>
    <mergeCell ref="B8:G8"/>
    <mergeCell ref="K1:Q1"/>
    <mergeCell ref="G2:S2"/>
    <mergeCell ref="X2:Y2"/>
    <mergeCell ref="X3:Y3"/>
    <mergeCell ref="B4:N4"/>
    <mergeCell ref="X4:Y4"/>
    <mergeCell ref="G6:I6"/>
    <mergeCell ref="C11:I11"/>
    <mergeCell ref="D13:I13"/>
    <mergeCell ref="E15:I15"/>
    <mergeCell ref="B17:H17"/>
    <mergeCell ref="J17:K17"/>
    <mergeCell ref="N17:O17"/>
    <mergeCell ref="Q17:R17"/>
    <mergeCell ref="S17:T17"/>
    <mergeCell ref="B20:H20"/>
    <mergeCell ref="J20:K20"/>
  </mergeCells>
  <hyperlinks>
    <hyperlink ref="H8" location="' Note Sheet 2024'!B119" tooltip="Click to Learn More - Alt Left Arrow to Return" display="Note 49" xr:uid="{00000000-0004-0000-0600-000000000000}"/>
    <hyperlink ref="Z29" location="' Note Sheet 2024'!B103" tooltip="Click to Learn More - Alt Left Arrow to Return" display="Note 41" xr:uid="{00000000-0004-0000-0600-000001000000}"/>
    <hyperlink ref="Z46" location="' Note Sheet 2024'!B40" tooltip="Click to Learn More - Alt Left Arrow to Return" display="Note 19" xr:uid="{00000000-0004-0000-0600-000002000000}"/>
    <hyperlink ref="Z47" location="' Note Sheet 2024'!B105" tooltip="Click to Learn More - Alt Left Arrow to Return" display="Note 42" xr:uid="{00000000-0004-0000-0600-000003000000}"/>
    <hyperlink ref="Z63" location="' Note Sheet 2024'!B107" tooltip="Click to Learn More - Alt Left Arrow to Return" display="Note 43" xr:uid="{00000000-0004-0000-0600-000004000000}"/>
    <hyperlink ref="Z87" location="' Note Sheet 2024'!B109" tooltip="Click to Learn More - Alt Left Arrow to Return" display="Note 44" xr:uid="{00000000-0004-0000-0600-000005000000}"/>
    <hyperlink ref="Z135" location="' Note Sheet 2024'!B111" tooltip="Click to Learn More - Alt Left Arrow to Return" display="Note 45" xr:uid="{00000000-0004-0000-0600-000006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sheetPr>
  <dimension ref="B1:Z278"/>
  <sheetViews>
    <sheetView showGridLines="0" showOutlineSymbols="0" topLeftCell="A4" zoomScaleNormal="100" workbookViewId="0">
      <pane ySplit="10" topLeftCell="A14" activePane="bottomLeft" state="frozen"/>
      <selection activeCell="A4" sqref="A4"/>
      <selection pane="bottomLeft" activeCell="Y224" sqref="Y224"/>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308" t="str">
        <f>'Road Fund'!G2:S2</f>
        <v>Rev thru 12.31.2023 - Exp thru 1.31.2024</v>
      </c>
      <c r="H2" s="308"/>
      <c r="I2" s="308"/>
      <c r="J2" s="308"/>
      <c r="K2" s="308"/>
      <c r="L2" s="308"/>
      <c r="M2" s="308"/>
      <c r="N2" s="308"/>
      <c r="O2" s="308"/>
      <c r="P2" s="308"/>
      <c r="Q2" s="308"/>
      <c r="R2" s="308"/>
      <c r="S2" s="308"/>
      <c r="X2" s="282" t="s">
        <v>1</v>
      </c>
      <c r="Y2" s="282"/>
    </row>
    <row r="3" spans="2:25" ht="10.5" customHeight="1" x14ac:dyDescent="0.25">
      <c r="X3" s="309" t="str">
        <f>'Gen Fund With Rev'!X3:Y3</f>
        <v>2.2.2024</v>
      </c>
      <c r="Y3" s="309"/>
    </row>
    <row r="4" spans="2:25" ht="10.5" customHeight="1" x14ac:dyDescent="0.25">
      <c r="X4" s="46"/>
      <c r="Y4" s="46"/>
    </row>
    <row r="5" spans="2:25" ht="10.5" customHeight="1" x14ac:dyDescent="0.25">
      <c r="X5" s="46"/>
      <c r="Y5" s="46"/>
    </row>
    <row r="6" spans="2:25" ht="10.5" customHeight="1" x14ac:dyDescent="0.25">
      <c r="K6" s="280" t="s">
        <v>0</v>
      </c>
      <c r="L6" s="280"/>
      <c r="M6" s="280"/>
      <c r="N6" s="280"/>
      <c r="O6" s="280"/>
      <c r="P6" s="280"/>
      <c r="Q6" s="280"/>
      <c r="X6" s="46"/>
      <c r="Y6" s="46"/>
    </row>
    <row r="7" spans="2:25" ht="10.5" customHeight="1" x14ac:dyDescent="0.25">
      <c r="G7" s="323" t="str">
        <f>'Gen Fund With Rev'!G2:S2</f>
        <v>Rev thru 12.31.2023 - Exp thru 1.31.2024</v>
      </c>
      <c r="H7" s="323"/>
      <c r="I7" s="323"/>
      <c r="J7" s="323"/>
      <c r="K7" s="323"/>
      <c r="L7" s="323"/>
      <c r="M7" s="323"/>
      <c r="N7" s="323"/>
      <c r="O7" s="323"/>
      <c r="P7" s="323"/>
      <c r="Q7" s="323"/>
      <c r="R7" s="323"/>
      <c r="S7" s="323"/>
      <c r="X7" s="283" t="s">
        <v>333</v>
      </c>
      <c r="Y7" s="306"/>
    </row>
    <row r="8" spans="2:25" ht="10.5" customHeight="1" x14ac:dyDescent="0.25">
      <c r="X8" s="283" t="str">
        <f>'Gen Fund With Rev'!X3:Y3</f>
        <v>2.2.2024</v>
      </c>
      <c r="Y8" s="306"/>
    </row>
    <row r="9" spans="2:25" ht="10.5" customHeight="1" x14ac:dyDescent="0.25">
      <c r="B9" s="269" t="s">
        <v>2</v>
      </c>
      <c r="C9" s="269"/>
      <c r="D9" s="269"/>
      <c r="E9" s="269"/>
      <c r="F9" s="269"/>
      <c r="G9" s="269"/>
      <c r="H9" s="269"/>
      <c r="I9" s="269"/>
      <c r="J9" s="269"/>
      <c r="K9" s="269"/>
      <c r="L9" s="269"/>
      <c r="M9" s="269"/>
      <c r="N9" s="269"/>
      <c r="X9" s="284" t="str">
        <f>'Gen Fund With Rev'!X4:Y4</f>
        <v>5:52pm</v>
      </c>
      <c r="Y9" s="284"/>
    </row>
    <row r="10" spans="2:25" ht="9" customHeight="1" x14ac:dyDescent="0.25"/>
    <row r="11" spans="2:25" ht="10.5" customHeight="1" x14ac:dyDescent="0.25">
      <c r="B11" s="156" t="str">
        <f>'Gen Fund With Rev'!B6</f>
        <v xml:space="preserve">Estimated 2024 Taxable Value </v>
      </c>
      <c r="C11" s="156"/>
      <c r="D11" s="156"/>
      <c r="E11" s="156"/>
      <c r="F11" s="156"/>
      <c r="G11" s="314">
        <f>'Gen Fund With Rev'!G6:J6</f>
        <v>291506190</v>
      </c>
      <c r="H11" s="275"/>
      <c r="I11" s="275"/>
      <c r="K11" s="3" t="s">
        <v>3</v>
      </c>
      <c r="M11" s="276" t="s">
        <v>4</v>
      </c>
      <c r="N11" s="276"/>
      <c r="O11" s="276"/>
      <c r="P11" s="276"/>
      <c r="Q11" s="276"/>
      <c r="R11" s="276"/>
      <c r="S11" s="276"/>
      <c r="T11" s="276"/>
      <c r="U11" s="4" t="s">
        <v>5</v>
      </c>
      <c r="V11" s="4"/>
      <c r="W11" s="277" t="s">
        <v>6</v>
      </c>
      <c r="X11" s="277"/>
      <c r="Y11" s="4" t="s">
        <v>7</v>
      </c>
    </row>
    <row r="12" spans="2:25" ht="12" customHeight="1" x14ac:dyDescent="0.25">
      <c r="B12" s="156" t="str">
        <f>'Gen Fund With Rev'!B7</f>
        <v>Estimated Tax Rate for 2024</v>
      </c>
      <c r="C12" s="156"/>
      <c r="D12" s="156"/>
      <c r="E12" s="156"/>
      <c r="F12" s="156"/>
      <c r="G12" s="317">
        <v>1.4346000000000001</v>
      </c>
      <c r="H12" s="279"/>
      <c r="I12" s="279"/>
      <c r="K12" s="3" t="s">
        <v>8</v>
      </c>
      <c r="M12" s="3" t="s">
        <v>9</v>
      </c>
      <c r="O12" s="3" t="s">
        <v>10</v>
      </c>
      <c r="Q12" s="3" t="s">
        <v>11</v>
      </c>
      <c r="S12" s="3" t="s">
        <v>12</v>
      </c>
    </row>
    <row r="13" spans="2:25" ht="13.2" x14ac:dyDescent="0.25">
      <c r="B13" s="278" t="str">
        <f>'Gen Fund With Rev'!B8:G8</f>
        <v>Month: 1/02/2024</v>
      </c>
      <c r="C13" s="278"/>
      <c r="D13" s="278"/>
      <c r="E13" s="278"/>
      <c r="F13" s="278"/>
      <c r="G13" s="278"/>
      <c r="H13" s="157" t="s">
        <v>494</v>
      </c>
      <c r="I13" s="27"/>
      <c r="K13" s="3" t="s">
        <v>13</v>
      </c>
      <c r="M13" s="3" t="s">
        <v>14</v>
      </c>
      <c r="O13" s="3" t="s">
        <v>14</v>
      </c>
      <c r="Q13" s="154" t="str">
        <f>'Gen Fund With Rev'!Q8</f>
        <v>January</v>
      </c>
      <c r="S13" s="3" t="s">
        <v>15</v>
      </c>
      <c r="U13" s="7" t="s">
        <v>16</v>
      </c>
      <c r="V13" s="1"/>
      <c r="W13" s="7" t="s">
        <v>17</v>
      </c>
      <c r="X13" s="7"/>
      <c r="Y13" s="7" t="s">
        <v>18</v>
      </c>
    </row>
    <row r="14" spans="2:25" ht="3" customHeight="1" x14ac:dyDescent="0.25"/>
    <row r="15" spans="2:25" ht="19.2" customHeight="1" x14ac:dyDescent="0.25">
      <c r="W15" s="7"/>
    </row>
    <row r="16" spans="2:25" ht="12" customHeight="1" x14ac:dyDescent="0.25">
      <c r="C16" s="269" t="s">
        <v>210</v>
      </c>
      <c r="D16" s="269"/>
      <c r="E16" s="269"/>
      <c r="F16" s="269"/>
      <c r="G16" s="269"/>
      <c r="H16" s="269"/>
      <c r="I16" s="269"/>
    </row>
    <row r="17" spans="2:25" ht="12.75" hidden="1" customHeight="1" x14ac:dyDescent="0.25"/>
    <row r="18" spans="2:25" ht="12" customHeight="1" x14ac:dyDescent="0.25">
      <c r="D18" s="291" t="s">
        <v>20</v>
      </c>
      <c r="E18" s="291"/>
      <c r="F18" s="291"/>
      <c r="G18" s="291"/>
      <c r="H18" s="291"/>
      <c r="I18" s="291"/>
    </row>
    <row r="19" spans="2:25" ht="12.75" hidden="1" customHeight="1" x14ac:dyDescent="0.25"/>
    <row r="20" spans="2:25" ht="12" customHeight="1" x14ac:dyDescent="0.25">
      <c r="E20" s="269" t="s">
        <v>21</v>
      </c>
      <c r="F20" s="269"/>
      <c r="G20" s="269"/>
      <c r="H20" s="269"/>
      <c r="I20" s="269"/>
    </row>
    <row r="21" spans="2:25" ht="12.75" hidden="1" customHeight="1" x14ac:dyDescent="0.25"/>
    <row r="22" spans="2:25" ht="12" customHeight="1" x14ac:dyDescent="0.25">
      <c r="B22" s="269" t="s">
        <v>22</v>
      </c>
      <c r="C22" s="269"/>
      <c r="D22" s="269"/>
      <c r="E22" s="269"/>
      <c r="F22" s="269"/>
      <c r="G22" s="269"/>
      <c r="H22" s="269"/>
      <c r="J22" s="285">
        <v>348199.28</v>
      </c>
      <c r="K22" s="285"/>
      <c r="M22" s="5">
        <v>393536</v>
      </c>
      <c r="N22" s="285">
        <v>393536</v>
      </c>
      <c r="O22" s="285"/>
      <c r="Q22" s="285">
        <v>51260.63</v>
      </c>
      <c r="R22" s="285"/>
      <c r="S22" s="285">
        <v>0</v>
      </c>
      <c r="T22" s="285"/>
      <c r="U22" s="8">
        <v>418194.78</v>
      </c>
      <c r="W22" s="41"/>
      <c r="Y22" s="41"/>
    </row>
    <row r="23" spans="2:25" ht="6" customHeight="1" x14ac:dyDescent="0.25"/>
    <row r="24" spans="2:25" ht="12.75" hidden="1" customHeight="1" x14ac:dyDescent="0.25"/>
    <row r="25" spans="2:25" ht="12" customHeight="1" x14ac:dyDescent="0.25">
      <c r="B25" s="269" t="s">
        <v>23</v>
      </c>
      <c r="C25" s="269"/>
      <c r="D25" s="269"/>
      <c r="E25" s="269"/>
      <c r="F25" s="269"/>
      <c r="G25" s="269"/>
      <c r="H25" s="269"/>
      <c r="J25" s="285">
        <v>0</v>
      </c>
      <c r="K25" s="285"/>
      <c r="M25" s="5">
        <v>0</v>
      </c>
      <c r="N25" s="285">
        <v>0</v>
      </c>
      <c r="O25" s="285"/>
      <c r="Q25" s="285">
        <v>0</v>
      </c>
      <c r="R25" s="285"/>
      <c r="S25" s="285">
        <v>0</v>
      </c>
      <c r="T25" s="285"/>
      <c r="U25" s="8">
        <v>0</v>
      </c>
      <c r="W25" s="41">
        <v>0</v>
      </c>
      <c r="Y25" s="41"/>
    </row>
    <row r="26" spans="2:25" ht="6" customHeight="1" x14ac:dyDescent="0.25">
      <c r="B26" s="2"/>
      <c r="C26" s="2"/>
      <c r="D26" s="2"/>
      <c r="E26" s="2"/>
      <c r="F26" s="2"/>
      <c r="G26" s="2"/>
      <c r="H26" s="2"/>
      <c r="J26" s="5"/>
      <c r="K26" s="5"/>
      <c r="M26" s="5"/>
      <c r="N26" s="5"/>
      <c r="O26" s="5"/>
      <c r="Q26" s="5"/>
      <c r="R26" s="5"/>
      <c r="S26" s="5"/>
      <c r="T26" s="5"/>
      <c r="U26" s="15"/>
      <c r="W26" s="15"/>
      <c r="Y26" s="15"/>
    </row>
    <row r="27" spans="2:25" ht="0.6" customHeight="1" x14ac:dyDescent="0.25">
      <c r="B27" s="2"/>
      <c r="C27" s="2"/>
      <c r="D27" s="2"/>
      <c r="E27" s="2"/>
      <c r="F27" s="2"/>
      <c r="G27" s="2"/>
      <c r="H27" s="2"/>
      <c r="J27" s="5"/>
      <c r="K27" s="5"/>
      <c r="M27" s="5"/>
      <c r="N27" s="5"/>
      <c r="O27" s="5"/>
      <c r="Q27" s="5"/>
      <c r="R27" s="5"/>
      <c r="S27" s="5"/>
      <c r="T27" s="5"/>
      <c r="U27" s="15"/>
      <c r="W27" s="15"/>
      <c r="Y27" s="15"/>
    </row>
    <row r="28" spans="2:25" ht="12" customHeight="1" x14ac:dyDescent="0.25">
      <c r="B28" s="269" t="s">
        <v>372</v>
      </c>
      <c r="C28" s="287"/>
      <c r="D28" s="287"/>
      <c r="E28" s="287"/>
      <c r="F28" s="287"/>
      <c r="G28" s="287"/>
      <c r="H28" s="287"/>
      <c r="J28" s="5"/>
      <c r="K28" s="5">
        <v>0</v>
      </c>
      <c r="L28" s="112"/>
      <c r="M28" s="111">
        <v>0</v>
      </c>
      <c r="N28" s="111"/>
      <c r="O28" s="111">
        <v>0</v>
      </c>
      <c r="P28" s="112"/>
      <c r="Q28" s="111"/>
      <c r="R28" s="111">
        <v>0</v>
      </c>
      <c r="S28" s="111"/>
      <c r="T28" s="111"/>
      <c r="U28" s="8"/>
      <c r="W28" s="41"/>
      <c r="Y28" s="41"/>
    </row>
    <row r="29" spans="2:25" ht="6" customHeight="1" x14ac:dyDescent="0.25"/>
    <row r="30" spans="2:25" ht="12.75" hidden="1" customHeight="1" x14ac:dyDescent="0.25"/>
    <row r="31" spans="2:25" ht="12" customHeight="1" x14ac:dyDescent="0.25">
      <c r="B31" s="269" t="s">
        <v>32</v>
      </c>
      <c r="C31" s="269"/>
      <c r="D31" s="269"/>
      <c r="E31" s="269"/>
      <c r="F31" s="269"/>
      <c r="G31" s="269"/>
      <c r="H31" s="269"/>
      <c r="J31" s="285">
        <v>0</v>
      </c>
      <c r="K31" s="285"/>
      <c r="M31" s="5">
        <v>0</v>
      </c>
      <c r="N31" s="285">
        <v>0</v>
      </c>
      <c r="O31" s="285"/>
      <c r="Q31" s="285">
        <v>0</v>
      </c>
      <c r="R31" s="285"/>
      <c r="S31" s="285">
        <v>0</v>
      </c>
      <c r="T31" s="285"/>
      <c r="U31" s="8">
        <v>0</v>
      </c>
      <c r="W31" s="41">
        <v>0</v>
      </c>
      <c r="Y31" s="41"/>
    </row>
    <row r="32" spans="2:25" ht="6" customHeight="1" x14ac:dyDescent="0.25"/>
    <row r="33" spans="2:25" ht="12.75" hidden="1" customHeight="1" x14ac:dyDescent="0.25"/>
    <row r="34" spans="2:25" ht="12" customHeight="1" x14ac:dyDescent="0.25">
      <c r="B34" s="269" t="s">
        <v>179</v>
      </c>
      <c r="C34" s="269"/>
      <c r="D34" s="269"/>
      <c r="E34" s="269"/>
      <c r="F34" s="269"/>
      <c r="G34" s="269"/>
      <c r="H34" s="269"/>
      <c r="J34" s="285">
        <v>0</v>
      </c>
      <c r="K34" s="285"/>
      <c r="M34" s="5">
        <v>0</v>
      </c>
      <c r="N34" s="285">
        <v>0</v>
      </c>
      <c r="O34" s="285"/>
      <c r="Q34" s="285">
        <v>0</v>
      </c>
      <c r="R34" s="285"/>
      <c r="S34" s="285">
        <v>0</v>
      </c>
      <c r="T34" s="285"/>
      <c r="U34" s="8">
        <v>0</v>
      </c>
      <c r="W34" s="41">
        <v>0</v>
      </c>
      <c r="Y34" s="41"/>
    </row>
    <row r="35" spans="2:25" ht="6" customHeight="1" x14ac:dyDescent="0.25"/>
    <row r="36" spans="2:25" ht="12.75" hidden="1" customHeight="1" x14ac:dyDescent="0.25"/>
    <row r="37" spans="2:25" ht="12" customHeight="1" x14ac:dyDescent="0.25">
      <c r="B37" s="269" t="s">
        <v>38</v>
      </c>
      <c r="C37" s="269"/>
      <c r="D37" s="269"/>
      <c r="E37" s="269"/>
      <c r="F37" s="269"/>
      <c r="G37" s="269"/>
      <c r="H37" s="269"/>
      <c r="J37" s="285">
        <v>1674.42</v>
      </c>
      <c r="K37" s="285"/>
      <c r="M37" s="5">
        <v>400</v>
      </c>
      <c r="N37" s="285">
        <v>400</v>
      </c>
      <c r="O37" s="285"/>
      <c r="Q37" s="293">
        <v>8428.18</v>
      </c>
      <c r="R37" s="293"/>
      <c r="S37" s="285">
        <v>0</v>
      </c>
      <c r="T37" s="285"/>
      <c r="U37" s="8">
        <v>5000</v>
      </c>
      <c r="W37" s="41">
        <v>0</v>
      </c>
      <c r="Y37" s="41"/>
    </row>
    <row r="38" spans="2:25" ht="6" customHeight="1" x14ac:dyDescent="0.25"/>
    <row r="39" spans="2:25" ht="12.75" hidden="1" customHeight="1" x14ac:dyDescent="0.25"/>
    <row r="40" spans="2:25" ht="12" customHeight="1" x14ac:dyDescent="0.25">
      <c r="B40" s="269" t="s">
        <v>211</v>
      </c>
      <c r="C40" s="269"/>
      <c r="D40" s="269"/>
      <c r="E40" s="269"/>
      <c r="F40" s="269"/>
      <c r="G40" s="269"/>
      <c r="H40" s="269"/>
      <c r="J40" s="285">
        <v>7200</v>
      </c>
      <c r="K40" s="285"/>
      <c r="M40" s="5">
        <v>7200</v>
      </c>
      <c r="N40" s="285">
        <v>7200</v>
      </c>
      <c r="O40" s="285"/>
      <c r="Q40" s="290">
        <v>4800</v>
      </c>
      <c r="R40" s="290"/>
      <c r="S40" s="285">
        <v>0</v>
      </c>
      <c r="T40" s="285"/>
      <c r="U40" s="8">
        <v>7200</v>
      </c>
      <c r="W40" s="41">
        <v>0</v>
      </c>
      <c r="Y40" s="41"/>
    </row>
    <row r="41" spans="2:25" ht="6" customHeight="1" x14ac:dyDescent="0.25"/>
    <row r="42" spans="2:25" ht="12.75" hidden="1" customHeight="1" x14ac:dyDescent="0.25"/>
    <row r="43" spans="2:25" ht="12" customHeight="1" x14ac:dyDescent="0.25">
      <c r="B43" s="269" t="s">
        <v>41</v>
      </c>
      <c r="C43" s="269"/>
      <c r="D43" s="269"/>
      <c r="E43" s="269"/>
      <c r="F43" s="269"/>
      <c r="G43" s="269"/>
      <c r="H43" s="269"/>
      <c r="J43" s="285">
        <v>600</v>
      </c>
      <c r="K43" s="285"/>
      <c r="M43" s="5">
        <v>0</v>
      </c>
      <c r="N43" s="285">
        <v>0</v>
      </c>
      <c r="O43" s="285"/>
      <c r="Q43" s="285">
        <v>0</v>
      </c>
      <c r="R43" s="285"/>
      <c r="S43" s="285">
        <v>0</v>
      </c>
      <c r="T43" s="285"/>
      <c r="U43" s="8">
        <v>0</v>
      </c>
      <c r="W43" s="41">
        <v>0</v>
      </c>
      <c r="Y43" s="41"/>
    </row>
    <row r="44" spans="2:25" ht="6" customHeight="1" x14ac:dyDescent="0.25"/>
    <row r="45" spans="2:25" ht="12.75" hidden="1" customHeight="1" x14ac:dyDescent="0.25"/>
    <row r="46" spans="2:25" ht="12" customHeight="1" x14ac:dyDescent="0.25">
      <c r="B46" s="269" t="s">
        <v>42</v>
      </c>
      <c r="C46" s="269"/>
      <c r="D46" s="269"/>
      <c r="E46" s="269"/>
      <c r="F46" s="269"/>
      <c r="G46" s="269"/>
      <c r="H46" s="269"/>
      <c r="J46" s="285">
        <v>0</v>
      </c>
      <c r="K46" s="285"/>
      <c r="M46" s="5">
        <v>0</v>
      </c>
      <c r="N46" s="285">
        <v>0</v>
      </c>
      <c r="O46" s="285"/>
      <c r="Q46" s="285">
        <v>0</v>
      </c>
      <c r="R46" s="285"/>
      <c r="S46" s="285">
        <v>0</v>
      </c>
      <c r="T46" s="285"/>
      <c r="U46" s="8">
        <v>0</v>
      </c>
      <c r="W46" s="41">
        <v>0</v>
      </c>
      <c r="Y46" s="41"/>
    </row>
    <row r="47" spans="2:25" ht="6" customHeight="1" x14ac:dyDescent="0.25"/>
    <row r="48" spans="2:25" ht="12.75" hidden="1" customHeight="1" x14ac:dyDescent="0.25"/>
    <row r="49" spans="2:25" ht="12" customHeight="1" x14ac:dyDescent="0.25">
      <c r="B49" s="269" t="s">
        <v>154</v>
      </c>
      <c r="C49" s="269"/>
      <c r="D49" s="269"/>
      <c r="E49" s="269"/>
      <c r="F49" s="269"/>
      <c r="G49" s="269"/>
      <c r="H49" s="269"/>
      <c r="J49" s="285">
        <v>0</v>
      </c>
      <c r="K49" s="285"/>
      <c r="M49" s="5">
        <v>0</v>
      </c>
      <c r="N49" s="285">
        <v>0</v>
      </c>
      <c r="O49" s="285"/>
      <c r="Q49" s="285">
        <v>0</v>
      </c>
      <c r="R49" s="285"/>
      <c r="S49" s="285">
        <v>0</v>
      </c>
      <c r="T49" s="285"/>
      <c r="U49" s="8">
        <v>0</v>
      </c>
      <c r="W49" s="41">
        <v>0</v>
      </c>
      <c r="Y49" s="41"/>
    </row>
    <row r="50" spans="2:25" ht="6" customHeight="1" x14ac:dyDescent="0.25"/>
    <row r="51" spans="2:25" ht="12.75" hidden="1" customHeight="1" x14ac:dyDescent="0.25"/>
    <row r="52" spans="2:25" ht="12" customHeight="1" x14ac:dyDescent="0.25">
      <c r="B52" s="269" t="s">
        <v>44</v>
      </c>
      <c r="C52" s="269"/>
      <c r="D52" s="269"/>
      <c r="E52" s="269"/>
      <c r="F52" s="269"/>
      <c r="G52" s="269"/>
      <c r="H52" s="269"/>
      <c r="J52" s="285">
        <v>0</v>
      </c>
      <c r="K52" s="285"/>
      <c r="M52" s="5">
        <v>0</v>
      </c>
      <c r="N52" s="285">
        <v>0</v>
      </c>
      <c r="O52" s="285"/>
      <c r="Q52" s="285">
        <v>0</v>
      </c>
      <c r="R52" s="285"/>
      <c r="S52" s="285">
        <v>0</v>
      </c>
      <c r="T52" s="285"/>
      <c r="U52" s="8">
        <v>0</v>
      </c>
      <c r="W52" s="41">
        <v>0</v>
      </c>
      <c r="Y52" s="41"/>
    </row>
    <row r="53" spans="2:25" ht="6" customHeight="1" x14ac:dyDescent="0.25"/>
    <row r="54" spans="2:25" ht="12.75" hidden="1" customHeight="1" x14ac:dyDescent="0.25"/>
    <row r="55" spans="2:25" ht="12" customHeight="1" x14ac:dyDescent="0.25">
      <c r="B55" s="269" t="s">
        <v>45</v>
      </c>
      <c r="C55" s="269"/>
      <c r="D55" s="269"/>
      <c r="E55" s="269"/>
      <c r="F55" s="269"/>
      <c r="G55" s="269"/>
      <c r="H55" s="269"/>
      <c r="J55" s="285">
        <v>0</v>
      </c>
      <c r="K55" s="285"/>
      <c r="M55" s="5">
        <v>0</v>
      </c>
      <c r="N55" s="285">
        <v>0</v>
      </c>
      <c r="O55" s="285"/>
      <c r="Q55" s="285">
        <v>0</v>
      </c>
      <c r="R55" s="285"/>
      <c r="S55" s="285">
        <v>0</v>
      </c>
      <c r="T55" s="285"/>
      <c r="U55" s="8">
        <v>0</v>
      </c>
      <c r="W55" s="41">
        <v>0</v>
      </c>
      <c r="Y55" s="41"/>
    </row>
    <row r="56" spans="2:25" ht="6" customHeight="1" x14ac:dyDescent="0.25"/>
    <row r="57" spans="2:25" ht="2.25" customHeight="1" x14ac:dyDescent="0.25"/>
    <row r="58" spans="2:25" ht="10.5" customHeight="1" x14ac:dyDescent="0.25">
      <c r="E58" s="269" t="s">
        <v>21</v>
      </c>
      <c r="F58" s="269"/>
      <c r="G58" s="269"/>
      <c r="H58" s="269"/>
      <c r="I58" s="269"/>
      <c r="J58" s="294">
        <v>357073.7</v>
      </c>
      <c r="K58" s="294"/>
      <c r="M58" s="6">
        <v>401136</v>
      </c>
      <c r="N58" s="294">
        <v>401136</v>
      </c>
      <c r="O58" s="294"/>
      <c r="Q58" s="313">
        <f>SUM(Q22:Q55)</f>
        <v>64488.81</v>
      </c>
      <c r="R58" s="313">
        <f>SUM(R22:R55)</f>
        <v>0</v>
      </c>
      <c r="S58" s="295">
        <v>0</v>
      </c>
      <c r="T58" s="295"/>
      <c r="U58" s="24">
        <f>SUM(U22:U55)</f>
        <v>430394.78</v>
      </c>
      <c r="V58" s="23"/>
      <c r="W58" s="24">
        <f>SUM(W22:W55)</f>
        <v>0</v>
      </c>
      <c r="X58" s="23"/>
      <c r="Y58" s="24">
        <f>SUM(Y22:Y55)</f>
        <v>0</v>
      </c>
    </row>
    <row r="59" spans="2:25" ht="7.5" customHeight="1" x14ac:dyDescent="0.25"/>
    <row r="60" spans="2:25" ht="2.25" customHeight="1" x14ac:dyDescent="0.25"/>
    <row r="61" spans="2:25" ht="10.5" customHeight="1" x14ac:dyDescent="0.25">
      <c r="D61" s="147"/>
      <c r="E61" s="118" t="s">
        <v>46</v>
      </c>
      <c r="F61" s="118"/>
      <c r="G61" s="2"/>
      <c r="H61" s="2"/>
      <c r="I61" s="2"/>
      <c r="J61" s="270">
        <v>357073.7</v>
      </c>
      <c r="K61" s="270"/>
      <c r="M61" s="143">
        <v>401136</v>
      </c>
      <c r="N61" s="6"/>
      <c r="O61" s="143">
        <v>401136</v>
      </c>
      <c r="Q61" s="297">
        <f>SUM(Q58)</f>
        <v>64488.81</v>
      </c>
      <c r="R61" s="297">
        <f>SUM(R58)</f>
        <v>0</v>
      </c>
      <c r="S61" s="295">
        <v>0</v>
      </c>
      <c r="T61" s="295"/>
      <c r="U61" s="144">
        <f>SUM(U58)</f>
        <v>430394.78</v>
      </c>
      <c r="V61" s="23"/>
      <c r="W61" s="144">
        <f>SUM(W58)</f>
        <v>0</v>
      </c>
      <c r="X61" s="23"/>
      <c r="Y61" s="144">
        <f>SUM(Y58)</f>
        <v>0</v>
      </c>
    </row>
    <row r="62" spans="2:25" ht="21.75" customHeight="1" x14ac:dyDescent="0.25"/>
    <row r="63" spans="2:25" ht="12.75" hidden="1" customHeight="1" x14ac:dyDescent="0.25"/>
    <row r="64" spans="2:25" ht="12" customHeight="1" x14ac:dyDescent="0.25">
      <c r="D64" s="269" t="s">
        <v>47</v>
      </c>
      <c r="E64" s="269"/>
      <c r="F64" s="269"/>
      <c r="G64" s="269"/>
      <c r="H64" s="269"/>
      <c r="I64" s="269"/>
    </row>
    <row r="65" spans="2:25" ht="12.75" hidden="1" customHeight="1" x14ac:dyDescent="0.25"/>
    <row r="66" spans="2:25" ht="12" customHeight="1" x14ac:dyDescent="0.25">
      <c r="E66" s="291" t="s">
        <v>212</v>
      </c>
      <c r="F66" s="291"/>
      <c r="G66" s="291"/>
      <c r="H66" s="291"/>
      <c r="I66" s="291"/>
    </row>
    <row r="67" spans="2:25" ht="12.75" hidden="1" customHeight="1" x14ac:dyDescent="0.25"/>
    <row r="68" spans="2:25" ht="12" customHeight="1" x14ac:dyDescent="0.25">
      <c r="B68" s="269" t="s">
        <v>49</v>
      </c>
      <c r="C68" s="269"/>
      <c r="D68" s="269"/>
      <c r="E68" s="269"/>
      <c r="F68" s="269"/>
      <c r="G68" s="269"/>
      <c r="H68" s="269"/>
      <c r="J68" s="285">
        <v>0</v>
      </c>
      <c r="K68" s="285"/>
      <c r="M68" s="5">
        <v>0</v>
      </c>
      <c r="N68" s="285">
        <v>0</v>
      </c>
      <c r="O68" s="285"/>
      <c r="Q68" s="285">
        <v>0</v>
      </c>
      <c r="R68" s="285"/>
      <c r="S68" s="285">
        <v>0</v>
      </c>
      <c r="T68" s="285"/>
      <c r="U68" s="8">
        <v>0</v>
      </c>
      <c r="W68" s="41">
        <v>0</v>
      </c>
      <c r="Y68" s="41"/>
    </row>
    <row r="69" spans="2:25" ht="6" customHeight="1" x14ac:dyDescent="0.25"/>
    <row r="70" spans="2:25" ht="12.75" hidden="1" customHeight="1" x14ac:dyDescent="0.25"/>
    <row r="71" spans="2:25" ht="12" customHeight="1" x14ac:dyDescent="0.25">
      <c r="B71" s="269" t="s">
        <v>50</v>
      </c>
      <c r="C71" s="269"/>
      <c r="D71" s="269"/>
      <c r="E71" s="269"/>
      <c r="F71" s="269"/>
      <c r="G71" s="269"/>
      <c r="H71" s="269"/>
      <c r="J71" s="285">
        <v>0</v>
      </c>
      <c r="K71" s="285"/>
      <c r="M71" s="5">
        <v>0</v>
      </c>
      <c r="N71" s="285">
        <v>0</v>
      </c>
      <c r="O71" s="285"/>
      <c r="Q71" s="285">
        <v>0</v>
      </c>
      <c r="R71" s="285"/>
      <c r="S71" s="285">
        <v>0</v>
      </c>
      <c r="T71" s="285"/>
      <c r="U71" s="8">
        <v>0</v>
      </c>
      <c r="W71" s="41">
        <v>0</v>
      </c>
      <c r="Y71" s="41"/>
    </row>
    <row r="72" spans="2:25" ht="6" customHeight="1" x14ac:dyDescent="0.25"/>
    <row r="73" spans="2:25" ht="12.75" hidden="1" customHeight="1" x14ac:dyDescent="0.25"/>
    <row r="74" spans="2:25" ht="12" customHeight="1" x14ac:dyDescent="0.25">
      <c r="B74" s="269" t="s">
        <v>157</v>
      </c>
      <c r="C74" s="269"/>
      <c r="D74" s="269"/>
      <c r="E74" s="269"/>
      <c r="F74" s="269"/>
      <c r="G74" s="269"/>
      <c r="H74" s="269"/>
      <c r="J74" s="285">
        <v>0</v>
      </c>
      <c r="K74" s="285"/>
      <c r="M74" s="5">
        <v>0</v>
      </c>
      <c r="N74" s="285">
        <v>0</v>
      </c>
      <c r="O74" s="285"/>
      <c r="Q74" s="285">
        <v>0</v>
      </c>
      <c r="R74" s="285"/>
      <c r="S74" s="285">
        <v>0</v>
      </c>
      <c r="T74" s="285"/>
      <c r="U74" s="8">
        <v>0</v>
      </c>
      <c r="W74" s="41">
        <v>0</v>
      </c>
      <c r="Y74" s="41"/>
    </row>
    <row r="75" spans="2:25" ht="6" customHeight="1" x14ac:dyDescent="0.25"/>
    <row r="76" spans="2:25" ht="12.75" hidden="1" customHeight="1" x14ac:dyDescent="0.25"/>
    <row r="77" spans="2:25" ht="12" customHeight="1" x14ac:dyDescent="0.25">
      <c r="B77" s="269" t="s">
        <v>158</v>
      </c>
      <c r="C77" s="269"/>
      <c r="D77" s="269"/>
      <c r="E77" s="269"/>
      <c r="F77" s="269"/>
      <c r="G77" s="269"/>
      <c r="H77" s="269"/>
      <c r="J77" s="285">
        <v>0</v>
      </c>
      <c r="K77" s="285"/>
      <c r="M77" s="5">
        <v>0</v>
      </c>
      <c r="N77" s="285">
        <v>0</v>
      </c>
      <c r="O77" s="285"/>
      <c r="Q77" s="285">
        <v>0</v>
      </c>
      <c r="R77" s="285"/>
      <c r="S77" s="285">
        <v>0</v>
      </c>
      <c r="T77" s="285"/>
      <c r="U77" s="8">
        <v>0</v>
      </c>
      <c r="W77" s="41">
        <v>0</v>
      </c>
      <c r="Y77" s="41"/>
    </row>
    <row r="78" spans="2:25" ht="6" customHeight="1" x14ac:dyDescent="0.25"/>
    <row r="79" spans="2:25" ht="12.75" hidden="1" customHeight="1" x14ac:dyDescent="0.25"/>
    <row r="80" spans="2:25" ht="12" customHeight="1" x14ac:dyDescent="0.25">
      <c r="B80" s="269" t="s">
        <v>213</v>
      </c>
      <c r="C80" s="269"/>
      <c r="D80" s="269"/>
      <c r="E80" s="269"/>
      <c r="F80" s="269"/>
      <c r="G80" s="269"/>
      <c r="H80" s="269"/>
      <c r="J80" s="285">
        <v>0</v>
      </c>
      <c r="K80" s="285"/>
      <c r="M80" s="5">
        <v>0</v>
      </c>
      <c r="N80" s="285">
        <v>0</v>
      </c>
      <c r="O80" s="285"/>
      <c r="Q80" s="285">
        <v>0</v>
      </c>
      <c r="R80" s="285"/>
      <c r="S80" s="285">
        <v>0</v>
      </c>
      <c r="T80" s="285"/>
      <c r="U80" s="8">
        <v>0</v>
      </c>
      <c r="W80" s="41">
        <v>0</v>
      </c>
      <c r="Y80" s="41"/>
    </row>
    <row r="81" spans="2:25" ht="6" customHeight="1" x14ac:dyDescent="0.25"/>
    <row r="82" spans="2:25" ht="12.75" hidden="1" customHeight="1" x14ac:dyDescent="0.25"/>
    <row r="83" spans="2:25" ht="12" customHeight="1" x14ac:dyDescent="0.25">
      <c r="B83" s="269" t="s">
        <v>214</v>
      </c>
      <c r="C83" s="269"/>
      <c r="D83" s="269"/>
      <c r="E83" s="269"/>
      <c r="F83" s="269"/>
      <c r="G83" s="269"/>
      <c r="H83" s="269"/>
      <c r="J83" s="285">
        <v>0</v>
      </c>
      <c r="K83" s="285"/>
      <c r="M83" s="5">
        <v>0</v>
      </c>
      <c r="N83" s="285">
        <v>0</v>
      </c>
      <c r="O83" s="285"/>
      <c r="Q83" s="285">
        <v>0</v>
      </c>
      <c r="R83" s="285"/>
      <c r="S83" s="285">
        <v>0</v>
      </c>
      <c r="T83" s="285"/>
      <c r="U83" s="8">
        <v>0</v>
      </c>
      <c r="W83" s="41">
        <v>0</v>
      </c>
      <c r="Y83" s="41"/>
    </row>
    <row r="84" spans="2:25" ht="6" customHeight="1" x14ac:dyDescent="0.25"/>
    <row r="85" spans="2:25" ht="12.75" hidden="1" customHeight="1" x14ac:dyDescent="0.25"/>
    <row r="86" spans="2:25" ht="12" customHeight="1" x14ac:dyDescent="0.25">
      <c r="B86" s="269" t="s">
        <v>51</v>
      </c>
      <c r="C86" s="269"/>
      <c r="D86" s="269"/>
      <c r="E86" s="269"/>
      <c r="F86" s="269"/>
      <c r="G86" s="269"/>
      <c r="H86" s="269"/>
      <c r="J86" s="285">
        <v>0</v>
      </c>
      <c r="K86" s="285"/>
      <c r="M86" s="5">
        <v>0</v>
      </c>
      <c r="N86" s="285">
        <v>0</v>
      </c>
      <c r="O86" s="285"/>
      <c r="Q86" s="285">
        <v>0</v>
      </c>
      <c r="R86" s="285"/>
      <c r="S86" s="285">
        <v>0</v>
      </c>
      <c r="T86" s="285"/>
      <c r="U86" s="8">
        <v>0</v>
      </c>
      <c r="W86" s="41">
        <v>0</v>
      </c>
      <c r="Y86" s="41"/>
    </row>
    <row r="87" spans="2:25" ht="6" customHeight="1" x14ac:dyDescent="0.25"/>
    <row r="88" spans="2:25" ht="12.75" hidden="1" customHeight="1" x14ac:dyDescent="0.25"/>
    <row r="89" spans="2:25" ht="12" customHeight="1" x14ac:dyDescent="0.25">
      <c r="B89" s="269" t="s">
        <v>52</v>
      </c>
      <c r="C89" s="269"/>
      <c r="D89" s="269"/>
      <c r="E89" s="269"/>
      <c r="F89" s="269"/>
      <c r="G89" s="269"/>
      <c r="H89" s="269"/>
      <c r="J89" s="285">
        <v>0</v>
      </c>
      <c r="K89" s="285"/>
      <c r="M89" s="5">
        <v>0</v>
      </c>
      <c r="N89" s="285">
        <v>0</v>
      </c>
      <c r="O89" s="285"/>
      <c r="Q89" s="285">
        <v>0</v>
      </c>
      <c r="R89" s="285"/>
      <c r="S89" s="285">
        <v>0</v>
      </c>
      <c r="T89" s="285"/>
      <c r="U89" s="8">
        <v>0</v>
      </c>
      <c r="W89" s="41">
        <v>0</v>
      </c>
      <c r="Y89" s="41"/>
    </row>
    <row r="90" spans="2:25" ht="6" customHeight="1" x14ac:dyDescent="0.25"/>
    <row r="91" spans="2:25" ht="12.75" hidden="1" customHeight="1" x14ac:dyDescent="0.25"/>
    <row r="92" spans="2:25" ht="12" customHeight="1" x14ac:dyDescent="0.25">
      <c r="B92" s="269" t="s">
        <v>160</v>
      </c>
      <c r="C92" s="269"/>
      <c r="D92" s="269"/>
      <c r="E92" s="269"/>
      <c r="F92" s="269"/>
      <c r="G92" s="269"/>
      <c r="H92" s="269"/>
      <c r="J92" s="285">
        <v>0</v>
      </c>
      <c r="K92" s="285"/>
      <c r="M92" s="5">
        <v>0</v>
      </c>
      <c r="N92" s="285">
        <v>0</v>
      </c>
      <c r="O92" s="285"/>
      <c r="Q92" s="285">
        <v>0</v>
      </c>
      <c r="R92" s="285"/>
      <c r="S92" s="285">
        <v>0</v>
      </c>
      <c r="T92" s="285"/>
      <c r="U92" s="8">
        <v>0</v>
      </c>
      <c r="W92" s="41">
        <v>0</v>
      </c>
      <c r="Y92" s="41"/>
    </row>
    <row r="93" spans="2:25" ht="6" customHeight="1" x14ac:dyDescent="0.25"/>
    <row r="94" spans="2:25" ht="12.75" hidden="1" customHeight="1" x14ac:dyDescent="0.25"/>
    <row r="95" spans="2:25" ht="12" customHeight="1" x14ac:dyDescent="0.25">
      <c r="B95" s="269" t="s">
        <v>53</v>
      </c>
      <c r="C95" s="269"/>
      <c r="D95" s="269"/>
      <c r="E95" s="269"/>
      <c r="F95" s="269"/>
      <c r="G95" s="269"/>
      <c r="H95" s="269"/>
      <c r="J95" s="285">
        <v>0</v>
      </c>
      <c r="K95" s="285"/>
      <c r="M95" s="5">
        <v>0</v>
      </c>
      <c r="N95" s="285">
        <v>0</v>
      </c>
      <c r="O95" s="285"/>
      <c r="Q95" s="285">
        <v>0</v>
      </c>
      <c r="R95" s="285"/>
      <c r="S95" s="285">
        <v>0</v>
      </c>
      <c r="T95" s="285"/>
      <c r="U95" s="8">
        <v>0</v>
      </c>
      <c r="W95" s="41">
        <v>0</v>
      </c>
      <c r="Y95" s="41"/>
    </row>
    <row r="96" spans="2:25" ht="6" customHeight="1" x14ac:dyDescent="0.25"/>
    <row r="97" spans="2:25" ht="12.75" hidden="1" customHeight="1" x14ac:dyDescent="0.25"/>
    <row r="98" spans="2:25" ht="12" customHeight="1" x14ac:dyDescent="0.25">
      <c r="B98" s="269" t="s">
        <v>54</v>
      </c>
      <c r="C98" s="269"/>
      <c r="D98" s="269"/>
      <c r="E98" s="269"/>
      <c r="F98" s="269"/>
      <c r="G98" s="269"/>
      <c r="H98" s="269"/>
      <c r="J98" s="285">
        <v>0</v>
      </c>
      <c r="K98" s="285"/>
      <c r="M98" s="5">
        <v>0</v>
      </c>
      <c r="N98" s="285">
        <v>0</v>
      </c>
      <c r="O98" s="285"/>
      <c r="Q98" s="285">
        <v>0</v>
      </c>
      <c r="R98" s="285"/>
      <c r="S98" s="285">
        <v>0</v>
      </c>
      <c r="T98" s="285"/>
      <c r="U98" s="8">
        <v>0</v>
      </c>
      <c r="W98" s="41">
        <v>0</v>
      </c>
      <c r="Y98" s="41"/>
    </row>
    <row r="99" spans="2:25" ht="6" customHeight="1" x14ac:dyDescent="0.25"/>
    <row r="100" spans="2:25" ht="12.75" hidden="1" customHeight="1" x14ac:dyDescent="0.25"/>
    <row r="101" spans="2:25" ht="12" customHeight="1" x14ac:dyDescent="0.25">
      <c r="B101" s="269" t="s">
        <v>191</v>
      </c>
      <c r="C101" s="269"/>
      <c r="D101" s="269"/>
      <c r="E101" s="269"/>
      <c r="F101" s="269"/>
      <c r="G101" s="269"/>
      <c r="H101" s="269"/>
      <c r="J101" s="285">
        <v>0</v>
      </c>
      <c r="K101" s="285"/>
      <c r="M101" s="5">
        <v>0</v>
      </c>
      <c r="N101" s="285">
        <v>0</v>
      </c>
      <c r="O101" s="285"/>
      <c r="Q101" s="285">
        <v>0</v>
      </c>
      <c r="R101" s="285"/>
      <c r="S101" s="285">
        <v>0</v>
      </c>
      <c r="T101" s="285"/>
      <c r="U101" s="8">
        <v>0</v>
      </c>
      <c r="W101" s="41">
        <v>0</v>
      </c>
      <c r="Y101" s="41"/>
    </row>
    <row r="102" spans="2:25" ht="6" customHeight="1" x14ac:dyDescent="0.25"/>
    <row r="103" spans="2:25" ht="12.75" hidden="1" customHeight="1" x14ac:dyDescent="0.25"/>
    <row r="104" spans="2:25" ht="12" customHeight="1" x14ac:dyDescent="0.25">
      <c r="B104" s="269" t="s">
        <v>161</v>
      </c>
      <c r="C104" s="269"/>
      <c r="D104" s="269"/>
      <c r="E104" s="269"/>
      <c r="F104" s="269"/>
      <c r="G104" s="269"/>
      <c r="H104" s="269"/>
      <c r="J104" s="285">
        <v>0</v>
      </c>
      <c r="K104" s="285"/>
      <c r="M104" s="5">
        <v>0</v>
      </c>
      <c r="N104" s="285">
        <v>0</v>
      </c>
      <c r="O104" s="285"/>
      <c r="Q104" s="285">
        <v>0</v>
      </c>
      <c r="R104" s="285"/>
      <c r="S104" s="285">
        <v>0</v>
      </c>
      <c r="T104" s="285"/>
      <c r="U104" s="8">
        <v>0</v>
      </c>
      <c r="W104" s="41">
        <v>0</v>
      </c>
      <c r="Y104" s="41"/>
    </row>
    <row r="105" spans="2:25" ht="6" customHeight="1" x14ac:dyDescent="0.25"/>
    <row r="106" spans="2:25" ht="12.75" hidden="1" customHeight="1" x14ac:dyDescent="0.25"/>
    <row r="107" spans="2:25" ht="12" customHeight="1" x14ac:dyDescent="0.25">
      <c r="B107" s="269" t="s">
        <v>97</v>
      </c>
      <c r="C107" s="269"/>
      <c r="D107" s="269"/>
      <c r="E107" s="269"/>
      <c r="F107" s="269"/>
      <c r="G107" s="269"/>
      <c r="H107" s="269"/>
      <c r="J107" s="285">
        <v>135</v>
      </c>
      <c r="K107" s="285"/>
      <c r="M107" s="5">
        <v>0</v>
      </c>
      <c r="N107" s="285">
        <v>0</v>
      </c>
      <c r="O107" s="285"/>
      <c r="Q107" s="285">
        <v>0</v>
      </c>
      <c r="R107" s="285"/>
      <c r="S107" s="285">
        <v>0</v>
      </c>
      <c r="T107" s="285"/>
      <c r="U107" s="8">
        <v>0</v>
      </c>
      <c r="W107" s="41">
        <v>0</v>
      </c>
      <c r="Y107" s="41"/>
    </row>
    <row r="108" spans="2:25" ht="6" customHeight="1" x14ac:dyDescent="0.25"/>
    <row r="109" spans="2:25" ht="12.75" hidden="1" customHeight="1" x14ac:dyDescent="0.25"/>
    <row r="110" spans="2:25" ht="12" customHeight="1" x14ac:dyDescent="0.25">
      <c r="B110" s="269" t="s">
        <v>215</v>
      </c>
      <c r="C110" s="269"/>
      <c r="D110" s="269"/>
      <c r="E110" s="269"/>
      <c r="F110" s="269"/>
      <c r="G110" s="269"/>
      <c r="H110" s="269"/>
      <c r="J110" s="285">
        <v>0</v>
      </c>
      <c r="K110" s="285"/>
      <c r="M110" s="5">
        <v>0</v>
      </c>
      <c r="N110" s="285">
        <v>0</v>
      </c>
      <c r="O110" s="285"/>
      <c r="Q110" s="285">
        <v>0</v>
      </c>
      <c r="R110" s="285"/>
      <c r="S110" s="285">
        <v>0</v>
      </c>
      <c r="T110" s="285"/>
      <c r="U110" s="8">
        <v>0</v>
      </c>
      <c r="W110" s="41">
        <v>0</v>
      </c>
      <c r="Y110" s="41"/>
    </row>
    <row r="111" spans="2:25" ht="6" customHeight="1" x14ac:dyDescent="0.25"/>
    <row r="112" spans="2:25" ht="12.75" hidden="1" customHeight="1" x14ac:dyDescent="0.25"/>
    <row r="113" spans="2:25" ht="12" customHeight="1" x14ac:dyDescent="0.25">
      <c r="B113" s="269" t="s">
        <v>163</v>
      </c>
      <c r="C113" s="269"/>
      <c r="D113" s="269"/>
      <c r="E113" s="269"/>
      <c r="F113" s="269"/>
      <c r="G113" s="269"/>
      <c r="H113" s="269"/>
      <c r="J113" s="285">
        <v>0</v>
      </c>
      <c r="K113" s="285"/>
      <c r="M113" s="5">
        <v>0</v>
      </c>
      <c r="N113" s="285">
        <v>0</v>
      </c>
      <c r="O113" s="285"/>
      <c r="Q113" s="285">
        <v>0</v>
      </c>
      <c r="R113" s="285"/>
      <c r="S113" s="285">
        <v>0</v>
      </c>
      <c r="T113" s="285"/>
      <c r="U113" s="8">
        <v>0</v>
      </c>
      <c r="W113" s="41">
        <v>0</v>
      </c>
      <c r="Y113" s="41"/>
    </row>
    <row r="114" spans="2:25" ht="6" customHeight="1" x14ac:dyDescent="0.25"/>
    <row r="115" spans="2:25" ht="12.75" hidden="1" customHeight="1" x14ac:dyDescent="0.25"/>
    <row r="116" spans="2:25" ht="12" customHeight="1" x14ac:dyDescent="0.25">
      <c r="B116" s="269" t="s">
        <v>88</v>
      </c>
      <c r="C116" s="269"/>
      <c r="D116" s="269"/>
      <c r="E116" s="269"/>
      <c r="F116" s="269"/>
      <c r="G116" s="269"/>
      <c r="H116" s="269"/>
      <c r="J116" s="285">
        <v>0</v>
      </c>
      <c r="K116" s="285"/>
      <c r="M116" s="5">
        <v>0</v>
      </c>
      <c r="N116" s="285">
        <v>0</v>
      </c>
      <c r="O116" s="285"/>
      <c r="Q116" s="285">
        <v>0</v>
      </c>
      <c r="R116" s="285"/>
      <c r="S116" s="285">
        <v>0</v>
      </c>
      <c r="T116" s="285"/>
      <c r="U116" s="8">
        <v>0</v>
      </c>
      <c r="W116" s="41">
        <v>0</v>
      </c>
      <c r="Y116" s="41"/>
    </row>
    <row r="117" spans="2:25" ht="6" customHeight="1" x14ac:dyDescent="0.25"/>
    <row r="118" spans="2:25" ht="12.75" hidden="1" customHeight="1" x14ac:dyDescent="0.25"/>
    <row r="119" spans="2:25" ht="12" customHeight="1" x14ac:dyDescent="0.25">
      <c r="B119" s="269" t="s">
        <v>115</v>
      </c>
      <c r="C119" s="269"/>
      <c r="D119" s="269"/>
      <c r="E119" s="269"/>
      <c r="F119" s="269"/>
      <c r="G119" s="269"/>
      <c r="H119" s="269"/>
      <c r="J119" s="285">
        <v>0</v>
      </c>
      <c r="K119" s="285"/>
      <c r="M119" s="5">
        <v>0</v>
      </c>
      <c r="N119" s="285">
        <v>0</v>
      </c>
      <c r="O119" s="285"/>
      <c r="Q119" s="285">
        <v>0</v>
      </c>
      <c r="R119" s="285"/>
      <c r="S119" s="285">
        <v>0</v>
      </c>
      <c r="T119" s="285"/>
      <c r="U119" s="8">
        <v>0</v>
      </c>
      <c r="W119" s="41">
        <v>0</v>
      </c>
      <c r="Y119" s="41"/>
    </row>
    <row r="120" spans="2:25" ht="6" customHeight="1" x14ac:dyDescent="0.25"/>
    <row r="121" spans="2:25" ht="12.75" hidden="1" customHeight="1" x14ac:dyDescent="0.25"/>
    <row r="122" spans="2:25" ht="12" customHeight="1" x14ac:dyDescent="0.25">
      <c r="B122" s="269" t="s">
        <v>216</v>
      </c>
      <c r="C122" s="269"/>
      <c r="D122" s="269"/>
      <c r="E122" s="269"/>
      <c r="F122" s="269"/>
      <c r="G122" s="269"/>
      <c r="H122" s="269"/>
      <c r="J122" s="285">
        <v>295000</v>
      </c>
      <c r="K122" s="285"/>
      <c r="M122" s="5">
        <v>295000</v>
      </c>
      <c r="N122" s="285">
        <v>295000</v>
      </c>
      <c r="O122" s="285"/>
      <c r="Q122" s="293">
        <v>324200</v>
      </c>
      <c r="R122" s="293"/>
      <c r="S122" s="285">
        <v>0</v>
      </c>
      <c r="T122" s="285"/>
      <c r="U122" s="8">
        <v>353400</v>
      </c>
      <c r="W122" s="41">
        <v>0</v>
      </c>
      <c r="Y122" s="41"/>
    </row>
    <row r="123" spans="2:25" ht="6" customHeight="1" x14ac:dyDescent="0.25"/>
    <row r="124" spans="2:25" ht="12.75" hidden="1" customHeight="1" x14ac:dyDescent="0.25"/>
    <row r="125" spans="2:25" ht="12" customHeight="1" x14ac:dyDescent="0.25">
      <c r="B125" s="269" t="s">
        <v>98</v>
      </c>
      <c r="C125" s="269"/>
      <c r="D125" s="269"/>
      <c r="E125" s="269"/>
      <c r="F125" s="269"/>
      <c r="G125" s="269"/>
      <c r="H125" s="269"/>
      <c r="J125" s="285">
        <v>281.23</v>
      </c>
      <c r="K125" s="285"/>
      <c r="M125" s="5">
        <v>500</v>
      </c>
      <c r="N125" s="285">
        <v>500</v>
      </c>
      <c r="O125" s="285"/>
      <c r="Q125" s="290">
        <v>252</v>
      </c>
      <c r="R125" s="290"/>
      <c r="S125" s="285">
        <v>0</v>
      </c>
      <c r="T125" s="285"/>
      <c r="U125" s="8">
        <v>500</v>
      </c>
      <c r="W125" s="41">
        <v>0</v>
      </c>
      <c r="Y125" s="41"/>
    </row>
    <row r="126" spans="2:25" ht="6" customHeight="1" x14ac:dyDescent="0.25"/>
    <row r="127" spans="2:25" ht="12.75" hidden="1" customHeight="1" x14ac:dyDescent="0.25"/>
    <row r="128" spans="2:25" ht="12" customHeight="1" x14ac:dyDescent="0.25">
      <c r="B128" s="269" t="s">
        <v>99</v>
      </c>
      <c r="C128" s="269"/>
      <c r="D128" s="269"/>
      <c r="E128" s="269"/>
      <c r="F128" s="269"/>
      <c r="G128" s="269"/>
      <c r="H128" s="269"/>
      <c r="J128" s="285">
        <v>0</v>
      </c>
      <c r="K128" s="285"/>
      <c r="M128" s="5">
        <v>600</v>
      </c>
      <c r="N128" s="285">
        <v>600</v>
      </c>
      <c r="O128" s="285"/>
      <c r="Q128" s="285">
        <v>0</v>
      </c>
      <c r="R128" s="285"/>
      <c r="S128" s="285">
        <v>0</v>
      </c>
      <c r="T128" s="285"/>
      <c r="U128" s="8">
        <v>600</v>
      </c>
      <c r="W128" s="41">
        <v>0</v>
      </c>
      <c r="Y128" s="41"/>
    </row>
    <row r="129" spans="2:25" ht="6" customHeight="1" x14ac:dyDescent="0.25"/>
    <row r="130" spans="2:25" ht="12" customHeight="1" x14ac:dyDescent="0.25">
      <c r="C130" s="269" t="s">
        <v>210</v>
      </c>
      <c r="D130" s="269"/>
      <c r="E130" s="269"/>
      <c r="F130" s="269"/>
      <c r="G130" s="269"/>
      <c r="H130" s="269"/>
      <c r="I130" s="269"/>
    </row>
    <row r="131" spans="2:25" ht="12.75" hidden="1" customHeight="1" x14ac:dyDescent="0.25"/>
    <row r="132" spans="2:25" ht="12" customHeight="1" x14ac:dyDescent="0.25">
      <c r="D132" s="269" t="s">
        <v>47</v>
      </c>
      <c r="E132" s="269"/>
      <c r="F132" s="269"/>
      <c r="G132" s="269"/>
      <c r="H132" s="269"/>
      <c r="I132" s="269"/>
    </row>
    <row r="133" spans="2:25" ht="12.75" hidden="1" customHeight="1" x14ac:dyDescent="0.25"/>
    <row r="134" spans="2:25" ht="12" customHeight="1" x14ac:dyDescent="0.25">
      <c r="E134" s="269" t="s">
        <v>212</v>
      </c>
      <c r="F134" s="269"/>
      <c r="G134" s="269"/>
      <c r="H134" s="269"/>
      <c r="I134" s="269"/>
    </row>
    <row r="135" spans="2:25" ht="12.75" hidden="1" customHeight="1" x14ac:dyDescent="0.25"/>
    <row r="136" spans="2:25" ht="12" customHeight="1" x14ac:dyDescent="0.25">
      <c r="B136" s="269" t="s">
        <v>100</v>
      </c>
      <c r="C136" s="269"/>
      <c r="D136" s="269"/>
      <c r="E136" s="269"/>
      <c r="F136" s="269"/>
      <c r="G136" s="269"/>
      <c r="H136" s="269"/>
      <c r="J136" s="285">
        <v>127.08</v>
      </c>
      <c r="K136" s="285"/>
      <c r="M136" s="5">
        <v>200</v>
      </c>
      <c r="N136" s="285">
        <v>200</v>
      </c>
      <c r="O136" s="285"/>
      <c r="Q136" s="285">
        <v>117.3</v>
      </c>
      <c r="R136" s="285"/>
      <c r="S136" s="285">
        <v>0</v>
      </c>
      <c r="T136" s="285"/>
      <c r="U136" s="8">
        <v>200</v>
      </c>
      <c r="W136" s="41"/>
      <c r="Y136" s="41"/>
    </row>
    <row r="137" spans="2:25" ht="6" customHeight="1" x14ac:dyDescent="0.25"/>
    <row r="138" spans="2:25" ht="12.75" hidden="1" customHeight="1" x14ac:dyDescent="0.25"/>
    <row r="139" spans="2:25" ht="12" customHeight="1" x14ac:dyDescent="0.25">
      <c r="B139" s="269" t="s">
        <v>164</v>
      </c>
      <c r="C139" s="269"/>
      <c r="D139" s="269"/>
      <c r="E139" s="269"/>
      <c r="F139" s="269"/>
      <c r="G139" s="269"/>
      <c r="H139" s="269"/>
      <c r="J139" s="285">
        <v>0</v>
      </c>
      <c r="K139" s="285"/>
      <c r="M139" s="5">
        <v>750</v>
      </c>
      <c r="N139" s="285">
        <v>750</v>
      </c>
      <c r="O139" s="285"/>
      <c r="Q139" s="285">
        <v>0</v>
      </c>
      <c r="R139" s="285"/>
      <c r="S139" s="285">
        <v>0</v>
      </c>
      <c r="T139" s="285"/>
      <c r="U139" s="8">
        <v>750</v>
      </c>
      <c r="W139" s="41">
        <v>0</v>
      </c>
      <c r="Y139" s="41"/>
    </row>
    <row r="140" spans="2:25" ht="6" customHeight="1" x14ac:dyDescent="0.25"/>
    <row r="141" spans="2:25" ht="12.75" hidden="1" customHeight="1" x14ac:dyDescent="0.25"/>
    <row r="142" spans="2:25" ht="12" customHeight="1" x14ac:dyDescent="0.25">
      <c r="B142" s="269" t="s">
        <v>217</v>
      </c>
      <c r="C142" s="269"/>
      <c r="D142" s="269"/>
      <c r="E142" s="269"/>
      <c r="F142" s="269"/>
      <c r="G142" s="269"/>
      <c r="H142" s="269"/>
      <c r="J142" s="285">
        <v>0</v>
      </c>
      <c r="K142" s="285"/>
      <c r="M142" s="5">
        <v>0</v>
      </c>
      <c r="N142" s="285">
        <v>0</v>
      </c>
      <c r="O142" s="285"/>
      <c r="Q142" s="285">
        <v>0</v>
      </c>
      <c r="R142" s="285"/>
      <c r="S142" s="285">
        <v>0</v>
      </c>
      <c r="T142" s="285"/>
      <c r="U142" s="8">
        <v>0</v>
      </c>
      <c r="W142" s="41">
        <v>0</v>
      </c>
      <c r="Y142" s="41"/>
    </row>
    <row r="143" spans="2:25" ht="6" customHeight="1" x14ac:dyDescent="0.25"/>
    <row r="144" spans="2:25" ht="12.75" hidden="1" customHeight="1" x14ac:dyDescent="0.25"/>
    <row r="145" spans="2:25" ht="12" customHeight="1" x14ac:dyDescent="0.25">
      <c r="B145" s="269" t="s">
        <v>168</v>
      </c>
      <c r="C145" s="269"/>
      <c r="D145" s="269"/>
      <c r="E145" s="269"/>
      <c r="F145" s="269"/>
      <c r="G145" s="269"/>
      <c r="H145" s="269"/>
      <c r="J145" s="285">
        <v>0</v>
      </c>
      <c r="K145" s="285"/>
      <c r="M145" s="5">
        <v>0</v>
      </c>
      <c r="N145" s="285">
        <v>0</v>
      </c>
      <c r="O145" s="285"/>
      <c r="Q145" s="285">
        <v>0</v>
      </c>
      <c r="R145" s="285"/>
      <c r="S145" s="285">
        <v>0</v>
      </c>
      <c r="T145" s="285"/>
      <c r="U145" s="8">
        <v>0</v>
      </c>
      <c r="W145" s="41">
        <v>0</v>
      </c>
      <c r="Y145" s="41"/>
    </row>
    <row r="146" spans="2:25" ht="6" customHeight="1" x14ac:dyDescent="0.25"/>
    <row r="147" spans="2:25" ht="12.75" hidden="1" customHeight="1" x14ac:dyDescent="0.25"/>
    <row r="148" spans="2:25" ht="12" customHeight="1" x14ac:dyDescent="0.25">
      <c r="B148" s="269" t="s">
        <v>58</v>
      </c>
      <c r="C148" s="269"/>
      <c r="D148" s="269"/>
      <c r="E148" s="269"/>
      <c r="F148" s="269"/>
      <c r="G148" s="269"/>
      <c r="H148" s="269"/>
      <c r="J148" s="285">
        <v>0</v>
      </c>
      <c r="K148" s="285"/>
      <c r="M148" s="5">
        <v>0</v>
      </c>
      <c r="N148" s="285">
        <v>0</v>
      </c>
      <c r="O148" s="285"/>
      <c r="Q148" s="285">
        <v>0</v>
      </c>
      <c r="R148" s="285"/>
      <c r="S148" s="285">
        <v>0</v>
      </c>
      <c r="T148" s="285"/>
      <c r="U148" s="8">
        <v>0</v>
      </c>
      <c r="W148" s="41">
        <v>0</v>
      </c>
      <c r="Y148" s="41"/>
    </row>
    <row r="149" spans="2:25" ht="6" customHeight="1" x14ac:dyDescent="0.25"/>
    <row r="150" spans="2:25" ht="12.75" hidden="1" customHeight="1" x14ac:dyDescent="0.25"/>
    <row r="151" spans="2:25" ht="12" customHeight="1" x14ac:dyDescent="0.25">
      <c r="B151" s="269" t="s">
        <v>59</v>
      </c>
      <c r="C151" s="269"/>
      <c r="D151" s="269"/>
      <c r="E151" s="269"/>
      <c r="F151" s="269"/>
      <c r="G151" s="269"/>
      <c r="H151" s="269"/>
      <c r="J151" s="285">
        <v>0</v>
      </c>
      <c r="K151" s="285"/>
      <c r="M151" s="5">
        <v>0</v>
      </c>
      <c r="N151" s="285">
        <v>0</v>
      </c>
      <c r="O151" s="285"/>
      <c r="Q151" s="285">
        <v>0</v>
      </c>
      <c r="R151" s="285"/>
      <c r="S151" s="285">
        <v>0</v>
      </c>
      <c r="T151" s="285"/>
      <c r="U151" s="8">
        <v>0</v>
      </c>
      <c r="W151" s="41">
        <v>0</v>
      </c>
      <c r="Y151" s="41"/>
    </row>
    <row r="152" spans="2:25" ht="6" customHeight="1" x14ac:dyDescent="0.25"/>
    <row r="153" spans="2:25" ht="12.75" hidden="1" customHeight="1" x14ac:dyDescent="0.25"/>
    <row r="154" spans="2:25" ht="12" customHeight="1" x14ac:dyDescent="0.25">
      <c r="B154" s="269" t="s">
        <v>101</v>
      </c>
      <c r="C154" s="269"/>
      <c r="D154" s="269"/>
      <c r="E154" s="269"/>
      <c r="F154" s="269"/>
      <c r="G154" s="269"/>
      <c r="H154" s="269"/>
      <c r="J154" s="285">
        <v>910</v>
      </c>
      <c r="K154" s="285"/>
      <c r="M154" s="5">
        <v>1500</v>
      </c>
      <c r="N154" s="285">
        <v>1500</v>
      </c>
      <c r="O154" s="285"/>
      <c r="Q154" s="285">
        <v>285</v>
      </c>
      <c r="R154" s="285"/>
      <c r="S154" s="285">
        <v>0</v>
      </c>
      <c r="T154" s="285"/>
      <c r="U154" s="8">
        <v>1500</v>
      </c>
      <c r="W154" s="41">
        <v>0</v>
      </c>
      <c r="Y154" s="41"/>
    </row>
    <row r="155" spans="2:25" ht="6" customHeight="1" x14ac:dyDescent="0.25"/>
    <row r="156" spans="2:25" ht="12.75" hidden="1" customHeight="1" x14ac:dyDescent="0.25"/>
    <row r="157" spans="2:25" ht="12" customHeight="1" x14ac:dyDescent="0.25">
      <c r="B157" s="269" t="s">
        <v>169</v>
      </c>
      <c r="C157" s="269"/>
      <c r="D157" s="269"/>
      <c r="E157" s="269"/>
      <c r="F157" s="269"/>
      <c r="G157" s="269"/>
      <c r="H157" s="269"/>
      <c r="J157" s="285">
        <v>0</v>
      </c>
      <c r="K157" s="285"/>
      <c r="M157" s="5">
        <v>0</v>
      </c>
      <c r="N157" s="285">
        <v>0</v>
      </c>
      <c r="O157" s="285"/>
      <c r="Q157" s="285">
        <v>0</v>
      </c>
      <c r="R157" s="285"/>
      <c r="S157" s="285">
        <v>0</v>
      </c>
      <c r="T157" s="285"/>
      <c r="U157" s="8">
        <v>0</v>
      </c>
      <c r="W157" s="41">
        <v>0</v>
      </c>
      <c r="Y157" s="41"/>
    </row>
    <row r="158" spans="2:25" ht="6" customHeight="1" x14ac:dyDescent="0.25"/>
    <row r="159" spans="2:25" ht="12.75" hidden="1" customHeight="1" x14ac:dyDescent="0.25"/>
    <row r="160" spans="2:25" ht="12" customHeight="1" x14ac:dyDescent="0.25">
      <c r="B160" s="269" t="s">
        <v>63</v>
      </c>
      <c r="C160" s="269"/>
      <c r="D160" s="269"/>
      <c r="E160" s="269"/>
      <c r="F160" s="269"/>
      <c r="G160" s="269"/>
      <c r="H160" s="269"/>
      <c r="J160" s="285">
        <v>0</v>
      </c>
      <c r="K160" s="285"/>
      <c r="M160" s="5">
        <v>0</v>
      </c>
      <c r="N160" s="285">
        <v>0</v>
      </c>
      <c r="O160" s="285"/>
      <c r="Q160" s="285">
        <v>0</v>
      </c>
      <c r="R160" s="285"/>
      <c r="S160" s="285">
        <v>0</v>
      </c>
      <c r="T160" s="285"/>
      <c r="U160" s="8">
        <v>0</v>
      </c>
      <c r="W160" s="41">
        <v>0</v>
      </c>
      <c r="Y160" s="41"/>
    </row>
    <row r="161" spans="2:25" ht="6" customHeight="1" x14ac:dyDescent="0.25"/>
    <row r="162" spans="2:25" ht="12.75" hidden="1" customHeight="1" x14ac:dyDescent="0.25"/>
    <row r="163" spans="2:25" ht="12" customHeight="1" x14ac:dyDescent="0.25">
      <c r="B163" s="269" t="s">
        <v>64</v>
      </c>
      <c r="C163" s="269"/>
      <c r="D163" s="269"/>
      <c r="E163" s="269"/>
      <c r="F163" s="269"/>
      <c r="G163" s="269"/>
      <c r="H163" s="269"/>
      <c r="J163" s="285">
        <v>0</v>
      </c>
      <c r="K163" s="285"/>
      <c r="M163" s="5">
        <v>0</v>
      </c>
      <c r="N163" s="285">
        <v>0</v>
      </c>
      <c r="O163" s="285"/>
      <c r="Q163" s="285">
        <v>0</v>
      </c>
      <c r="R163" s="285"/>
      <c r="S163" s="285">
        <v>0</v>
      </c>
      <c r="T163" s="285"/>
      <c r="U163" s="8">
        <v>0</v>
      </c>
      <c r="W163" s="41">
        <v>0</v>
      </c>
      <c r="Y163" s="41"/>
    </row>
    <row r="164" spans="2:25" ht="6" customHeight="1" x14ac:dyDescent="0.25"/>
    <row r="165" spans="2:25" ht="12.75" hidden="1" customHeight="1" x14ac:dyDescent="0.25"/>
    <row r="166" spans="2:25" ht="12" customHeight="1" x14ac:dyDescent="0.25">
      <c r="B166" s="269" t="s">
        <v>65</v>
      </c>
      <c r="C166" s="269"/>
      <c r="D166" s="269"/>
      <c r="E166" s="269"/>
      <c r="F166" s="269"/>
      <c r="G166" s="269"/>
      <c r="H166" s="269"/>
      <c r="J166" s="285">
        <v>0</v>
      </c>
      <c r="K166" s="285"/>
      <c r="M166" s="5">
        <v>0</v>
      </c>
      <c r="N166" s="285">
        <v>0</v>
      </c>
      <c r="O166" s="285"/>
      <c r="Q166" s="285">
        <v>0</v>
      </c>
      <c r="R166" s="285"/>
      <c r="S166" s="285">
        <v>0</v>
      </c>
      <c r="T166" s="285"/>
      <c r="U166" s="8">
        <v>0</v>
      </c>
      <c r="W166" s="41">
        <v>0</v>
      </c>
      <c r="Y166" s="41"/>
    </row>
    <row r="167" spans="2:25" ht="6" customHeight="1" x14ac:dyDescent="0.25"/>
    <row r="168" spans="2:25" ht="12.75" hidden="1" customHeight="1" x14ac:dyDescent="0.25"/>
    <row r="169" spans="2:25" ht="12" customHeight="1" x14ac:dyDescent="0.25">
      <c r="B169" s="269" t="s">
        <v>66</v>
      </c>
      <c r="C169" s="269"/>
      <c r="D169" s="269"/>
      <c r="E169" s="269"/>
      <c r="F169" s="269"/>
      <c r="G169" s="269"/>
      <c r="H169" s="269"/>
      <c r="J169" s="285">
        <v>0</v>
      </c>
      <c r="K169" s="285"/>
      <c r="M169" s="5">
        <v>0</v>
      </c>
      <c r="N169" s="285">
        <v>0</v>
      </c>
      <c r="O169" s="285"/>
      <c r="Q169" s="285">
        <v>0</v>
      </c>
      <c r="R169" s="285"/>
      <c r="S169" s="285">
        <v>0</v>
      </c>
      <c r="T169" s="285"/>
      <c r="U169" s="8">
        <v>0</v>
      </c>
      <c r="W169" s="41">
        <v>0</v>
      </c>
      <c r="Y169" s="41"/>
    </row>
    <row r="170" spans="2:25" ht="6" customHeight="1" x14ac:dyDescent="0.25"/>
    <row r="171" spans="2:25" ht="12.75" hidden="1" customHeight="1" x14ac:dyDescent="0.25"/>
    <row r="172" spans="2:25" ht="12" customHeight="1" x14ac:dyDescent="0.25">
      <c r="B172" s="269" t="s">
        <v>67</v>
      </c>
      <c r="C172" s="269"/>
      <c r="D172" s="269"/>
      <c r="E172" s="269"/>
      <c r="F172" s="269"/>
      <c r="G172" s="269"/>
      <c r="H172" s="269"/>
      <c r="J172" s="285">
        <v>0</v>
      </c>
      <c r="K172" s="285"/>
      <c r="M172" s="5">
        <v>0</v>
      </c>
      <c r="N172" s="285">
        <v>0</v>
      </c>
      <c r="O172" s="285"/>
      <c r="Q172" s="285">
        <v>0</v>
      </c>
      <c r="R172" s="285"/>
      <c r="S172" s="285">
        <v>0</v>
      </c>
      <c r="T172" s="285"/>
      <c r="U172" s="8">
        <v>0</v>
      </c>
      <c r="W172" s="41">
        <v>0</v>
      </c>
      <c r="Y172" s="41"/>
    </row>
    <row r="173" spans="2:25" ht="6" customHeight="1" x14ac:dyDescent="0.25"/>
    <row r="174" spans="2:25" ht="12.75" hidden="1" customHeight="1" x14ac:dyDescent="0.25"/>
    <row r="175" spans="2:25" ht="12" customHeight="1" x14ac:dyDescent="0.25">
      <c r="B175" s="269" t="s">
        <v>170</v>
      </c>
      <c r="C175" s="269"/>
      <c r="D175" s="269"/>
      <c r="E175" s="269"/>
      <c r="F175" s="269"/>
      <c r="G175" s="269"/>
      <c r="H175" s="269"/>
      <c r="J175" s="285">
        <v>744.79</v>
      </c>
      <c r="K175" s="285"/>
      <c r="M175" s="5">
        <v>1000</v>
      </c>
      <c r="N175" s="285">
        <v>1000</v>
      </c>
      <c r="O175" s="285"/>
      <c r="Q175" s="290">
        <v>698.37</v>
      </c>
      <c r="R175" s="290"/>
      <c r="S175" s="285">
        <v>348.46</v>
      </c>
      <c r="T175" s="285"/>
      <c r="U175" s="8">
        <v>1000</v>
      </c>
      <c r="W175" s="41">
        <v>0</v>
      </c>
      <c r="Y175" s="41"/>
    </row>
    <row r="176" spans="2:25" ht="6" customHeight="1" x14ac:dyDescent="0.25"/>
    <row r="177" spans="2:25" ht="12.75" hidden="1" customHeight="1" x14ac:dyDescent="0.25"/>
    <row r="178" spans="2:25" ht="12" customHeight="1" x14ac:dyDescent="0.25">
      <c r="B178" s="269" t="s">
        <v>103</v>
      </c>
      <c r="C178" s="269"/>
      <c r="D178" s="269"/>
      <c r="E178" s="269"/>
      <c r="F178" s="269"/>
      <c r="G178" s="269"/>
      <c r="H178" s="269"/>
      <c r="J178" s="285">
        <v>3268.92</v>
      </c>
      <c r="K178" s="285"/>
      <c r="M178" s="5">
        <v>3000</v>
      </c>
      <c r="N178" s="285">
        <v>3000</v>
      </c>
      <c r="O178" s="285"/>
      <c r="Q178" s="290">
        <v>2493.0300000000002</v>
      </c>
      <c r="R178" s="290"/>
      <c r="S178" s="285">
        <v>0</v>
      </c>
      <c r="T178" s="285"/>
      <c r="U178" s="8">
        <v>3500</v>
      </c>
      <c r="W178" s="41">
        <v>0</v>
      </c>
      <c r="Y178" s="41"/>
    </row>
    <row r="179" spans="2:25" ht="6" customHeight="1" x14ac:dyDescent="0.25"/>
    <row r="180" spans="2:25" ht="12.75" hidden="1" customHeight="1" x14ac:dyDescent="0.25"/>
    <row r="181" spans="2:25" ht="12" customHeight="1" x14ac:dyDescent="0.25">
      <c r="B181" s="269" t="s">
        <v>105</v>
      </c>
      <c r="C181" s="269"/>
      <c r="D181" s="269"/>
      <c r="E181" s="269"/>
      <c r="F181" s="269"/>
      <c r="G181" s="269"/>
      <c r="H181" s="269"/>
      <c r="J181" s="285">
        <v>0</v>
      </c>
      <c r="K181" s="285"/>
      <c r="M181" s="5">
        <v>0</v>
      </c>
      <c r="N181" s="285">
        <v>0</v>
      </c>
      <c r="O181" s="285"/>
      <c r="Q181" s="285">
        <v>0</v>
      </c>
      <c r="R181" s="285"/>
      <c r="S181" s="285">
        <v>0</v>
      </c>
      <c r="T181" s="285"/>
      <c r="U181" s="8">
        <v>0</v>
      </c>
      <c r="W181" s="41">
        <v>0</v>
      </c>
      <c r="Y181" s="41"/>
    </row>
    <row r="182" spans="2:25" ht="6" customHeight="1" x14ac:dyDescent="0.25"/>
    <row r="183" spans="2:25" ht="12.75" hidden="1" customHeight="1" x14ac:dyDescent="0.25"/>
    <row r="184" spans="2:25" ht="12" customHeight="1" x14ac:dyDescent="0.25">
      <c r="B184" s="269" t="s">
        <v>171</v>
      </c>
      <c r="C184" s="269"/>
      <c r="D184" s="269"/>
      <c r="E184" s="269"/>
      <c r="F184" s="269"/>
      <c r="G184" s="269"/>
      <c r="H184" s="269"/>
      <c r="J184" s="285">
        <v>0</v>
      </c>
      <c r="K184" s="285"/>
      <c r="M184" s="5">
        <v>0</v>
      </c>
      <c r="N184" s="285">
        <v>0</v>
      </c>
      <c r="O184" s="285"/>
      <c r="Q184" s="285">
        <v>0</v>
      </c>
      <c r="R184" s="285"/>
      <c r="S184" s="285">
        <v>0</v>
      </c>
      <c r="T184" s="285"/>
      <c r="U184" s="8">
        <v>0</v>
      </c>
      <c r="W184" s="41">
        <v>0</v>
      </c>
      <c r="Y184" s="41"/>
    </row>
    <row r="185" spans="2:25" ht="6" customHeight="1" x14ac:dyDescent="0.25"/>
    <row r="186" spans="2:25" ht="12.75" hidden="1" customHeight="1" x14ac:dyDescent="0.25"/>
    <row r="187" spans="2:25" ht="12" customHeight="1" x14ac:dyDescent="0.25">
      <c r="B187" s="269" t="s">
        <v>173</v>
      </c>
      <c r="C187" s="269"/>
      <c r="D187" s="269"/>
      <c r="E187" s="269"/>
      <c r="F187" s="269"/>
      <c r="G187" s="269"/>
      <c r="H187" s="269"/>
      <c r="J187" s="285">
        <v>0</v>
      </c>
      <c r="K187" s="285"/>
      <c r="M187" s="5">
        <v>0</v>
      </c>
      <c r="N187" s="285">
        <v>0</v>
      </c>
      <c r="O187" s="285"/>
      <c r="Q187" s="285">
        <v>0</v>
      </c>
      <c r="R187" s="285"/>
      <c r="S187" s="285">
        <v>0</v>
      </c>
      <c r="T187" s="285"/>
      <c r="U187" s="8">
        <v>0</v>
      </c>
      <c r="W187" s="41">
        <v>0</v>
      </c>
      <c r="Y187" s="41"/>
    </row>
    <row r="188" spans="2:25" ht="6" customHeight="1" x14ac:dyDescent="0.25"/>
    <row r="189" spans="2:25" ht="12.75" hidden="1" customHeight="1" x14ac:dyDescent="0.25"/>
    <row r="190" spans="2:25" ht="12" customHeight="1" x14ac:dyDescent="0.25">
      <c r="B190" s="269" t="s">
        <v>174</v>
      </c>
      <c r="C190" s="269"/>
      <c r="D190" s="269"/>
      <c r="E190" s="269"/>
      <c r="F190" s="269"/>
      <c r="G190" s="269"/>
      <c r="H190" s="269"/>
      <c r="J190" s="285">
        <v>340.7</v>
      </c>
      <c r="K190" s="285"/>
      <c r="M190" s="5">
        <v>500</v>
      </c>
      <c r="N190" s="285">
        <v>500</v>
      </c>
      <c r="O190" s="285"/>
      <c r="Q190" s="319">
        <v>-524.48</v>
      </c>
      <c r="R190" s="319"/>
      <c r="S190" s="285">
        <v>0</v>
      </c>
      <c r="T190" s="285"/>
      <c r="U190" s="8">
        <v>500</v>
      </c>
      <c r="W190" s="41">
        <v>0</v>
      </c>
      <c r="Y190" s="41"/>
    </row>
    <row r="191" spans="2:25" ht="6" customHeight="1" x14ac:dyDescent="0.25"/>
    <row r="192" spans="2:25" ht="12.75" hidden="1" customHeight="1" x14ac:dyDescent="0.25"/>
    <row r="193" spans="2:25" ht="12" customHeight="1" x14ac:dyDescent="0.25">
      <c r="B193" s="269" t="s">
        <v>106</v>
      </c>
      <c r="C193" s="269"/>
      <c r="D193" s="269"/>
      <c r="E193" s="269"/>
      <c r="F193" s="269"/>
      <c r="G193" s="269"/>
      <c r="H193" s="269"/>
      <c r="J193" s="285">
        <v>1747.5</v>
      </c>
      <c r="K193" s="285"/>
      <c r="M193" s="5">
        <v>7000</v>
      </c>
      <c r="N193" s="285">
        <v>7000</v>
      </c>
      <c r="O193" s="285"/>
      <c r="Q193" s="290">
        <v>3108.76</v>
      </c>
      <c r="R193" s="290"/>
      <c r="S193" s="285">
        <v>0</v>
      </c>
      <c r="T193" s="285"/>
      <c r="U193" s="8">
        <v>7000</v>
      </c>
      <c r="W193" s="41">
        <v>0</v>
      </c>
      <c r="Y193" s="41"/>
    </row>
    <row r="194" spans="2:25" ht="6" customHeight="1" x14ac:dyDescent="0.25"/>
    <row r="195" spans="2:25" ht="12.75" hidden="1" customHeight="1" x14ac:dyDescent="0.25"/>
    <row r="196" spans="2:25" ht="12" customHeight="1" x14ac:dyDescent="0.25">
      <c r="B196" s="269" t="s">
        <v>176</v>
      </c>
      <c r="C196" s="269"/>
      <c r="D196" s="269"/>
      <c r="E196" s="269"/>
      <c r="F196" s="269"/>
      <c r="G196" s="269"/>
      <c r="H196" s="269"/>
      <c r="J196" s="285">
        <v>0</v>
      </c>
      <c r="K196" s="285"/>
      <c r="M196" s="5">
        <v>0</v>
      </c>
      <c r="N196" s="285">
        <v>0</v>
      </c>
      <c r="O196" s="285"/>
      <c r="Q196" s="285">
        <v>0</v>
      </c>
      <c r="R196" s="285"/>
      <c r="S196" s="285">
        <v>0</v>
      </c>
      <c r="T196" s="285"/>
      <c r="U196" s="8">
        <v>0</v>
      </c>
      <c r="W196" s="41">
        <v>0</v>
      </c>
      <c r="Y196" s="41"/>
    </row>
    <row r="197" spans="2:25" ht="6" customHeight="1" x14ac:dyDescent="0.25"/>
    <row r="198" spans="2:25" ht="12.75" hidden="1" customHeight="1" x14ac:dyDescent="0.25"/>
    <row r="199" spans="2:25" ht="12" customHeight="1" x14ac:dyDescent="0.25">
      <c r="B199" s="269" t="s">
        <v>72</v>
      </c>
      <c r="C199" s="269"/>
      <c r="D199" s="269"/>
      <c r="E199" s="269"/>
      <c r="F199" s="269"/>
      <c r="G199" s="269"/>
      <c r="H199" s="269"/>
      <c r="J199" s="285">
        <v>0</v>
      </c>
      <c r="K199" s="285"/>
      <c r="M199" s="5">
        <v>0</v>
      </c>
      <c r="N199" s="285">
        <v>0</v>
      </c>
      <c r="O199" s="285"/>
      <c r="Q199" s="285">
        <v>0</v>
      </c>
      <c r="R199" s="285"/>
      <c r="S199" s="285">
        <v>0</v>
      </c>
      <c r="T199" s="285"/>
      <c r="U199" s="8">
        <v>0</v>
      </c>
      <c r="W199" s="41">
        <v>0</v>
      </c>
      <c r="Y199" s="41"/>
    </row>
    <row r="200" spans="2:25" ht="6" customHeight="1" x14ac:dyDescent="0.25"/>
    <row r="201" spans="2:25" ht="12.75" hidden="1" customHeight="1" x14ac:dyDescent="0.25"/>
    <row r="202" spans="2:25" ht="12" customHeight="1" x14ac:dyDescent="0.25">
      <c r="B202" s="269" t="s">
        <v>76</v>
      </c>
      <c r="C202" s="269"/>
      <c r="D202" s="269"/>
      <c r="E202" s="269"/>
      <c r="F202" s="269"/>
      <c r="G202" s="269"/>
      <c r="H202" s="269"/>
      <c r="J202" s="285">
        <v>0</v>
      </c>
      <c r="K202" s="285"/>
      <c r="M202" s="5">
        <v>0</v>
      </c>
      <c r="N202" s="285">
        <v>0</v>
      </c>
      <c r="O202" s="285"/>
      <c r="Q202" s="285">
        <v>0</v>
      </c>
      <c r="R202" s="285"/>
      <c r="S202" s="285">
        <v>0</v>
      </c>
      <c r="T202" s="285"/>
      <c r="U202" s="8">
        <v>0</v>
      </c>
      <c r="W202" s="41">
        <v>0</v>
      </c>
      <c r="Y202" s="41"/>
    </row>
    <row r="203" spans="2:25" ht="6" customHeight="1" x14ac:dyDescent="0.25"/>
    <row r="204" spans="2:25" ht="12.75" hidden="1" customHeight="1" x14ac:dyDescent="0.25"/>
    <row r="205" spans="2:25" ht="12" customHeight="1" x14ac:dyDescent="0.25">
      <c r="B205" s="269" t="s">
        <v>82</v>
      </c>
      <c r="C205" s="269"/>
      <c r="D205" s="269"/>
      <c r="E205" s="269"/>
      <c r="F205" s="269"/>
      <c r="G205" s="269"/>
      <c r="H205" s="269"/>
      <c r="J205" s="285">
        <v>0</v>
      </c>
      <c r="K205" s="285"/>
      <c r="M205" s="5">
        <v>0</v>
      </c>
      <c r="N205" s="285">
        <v>0</v>
      </c>
      <c r="O205" s="285"/>
      <c r="Q205" s="285">
        <v>0</v>
      </c>
      <c r="R205" s="285"/>
      <c r="S205" s="285">
        <v>0</v>
      </c>
      <c r="T205" s="285"/>
      <c r="U205" s="8">
        <v>0</v>
      </c>
      <c r="W205" s="41">
        <v>0</v>
      </c>
      <c r="Y205" s="41"/>
    </row>
    <row r="206" spans="2:25" ht="6" customHeight="1" x14ac:dyDescent="0.25"/>
    <row r="207" spans="2:25" ht="2.25" customHeight="1" x14ac:dyDescent="0.25"/>
    <row r="208" spans="2:25" ht="10.5" customHeight="1" x14ac:dyDescent="0.25">
      <c r="E208" s="269" t="s">
        <v>218</v>
      </c>
      <c r="F208" s="269"/>
      <c r="G208" s="269"/>
      <c r="H208" s="269"/>
      <c r="I208" s="269"/>
      <c r="J208" s="294">
        <v>310300</v>
      </c>
      <c r="K208" s="294"/>
      <c r="M208" s="6">
        <v>310050</v>
      </c>
      <c r="N208" s="294">
        <v>310050</v>
      </c>
      <c r="O208" s="294"/>
      <c r="Q208" s="313">
        <f>SUM(Q68:Q205)</f>
        <v>330629.98000000004</v>
      </c>
      <c r="R208" s="313">
        <f>SUM(R68:R205)</f>
        <v>0</v>
      </c>
      <c r="S208" s="295">
        <v>0</v>
      </c>
      <c r="T208" s="295"/>
      <c r="U208" s="24">
        <f>SUM(U68:U205)</f>
        <v>368950</v>
      </c>
      <c r="V208" s="23"/>
      <c r="W208" s="24">
        <f>SUM(W68:W205)</f>
        <v>0</v>
      </c>
      <c r="X208" s="23"/>
      <c r="Y208" s="24">
        <f>SUM(Y68:Y205)</f>
        <v>0</v>
      </c>
    </row>
    <row r="209" spans="2:25" ht="7.5" customHeight="1" x14ac:dyDescent="0.25"/>
    <row r="210" spans="2:25" ht="12.75" hidden="1" customHeight="1" x14ac:dyDescent="0.25"/>
    <row r="211" spans="2:25" ht="12" customHeight="1" x14ac:dyDescent="0.25">
      <c r="E211" s="291" t="s">
        <v>124</v>
      </c>
      <c r="F211" s="291"/>
      <c r="G211" s="291"/>
      <c r="H211" s="291"/>
      <c r="I211" s="291"/>
    </row>
    <row r="212" spans="2:25" ht="12.75" hidden="1" customHeight="1" x14ac:dyDescent="0.25"/>
    <row r="213" spans="2:25" ht="12" customHeight="1" x14ac:dyDescent="0.25">
      <c r="B213" s="269" t="s">
        <v>51</v>
      </c>
      <c r="C213" s="269"/>
      <c r="D213" s="269"/>
      <c r="E213" s="269"/>
      <c r="F213" s="269"/>
      <c r="G213" s="269"/>
      <c r="H213" s="269"/>
      <c r="J213" s="285">
        <v>0</v>
      </c>
      <c r="K213" s="285"/>
      <c r="M213" s="5">
        <v>0</v>
      </c>
      <c r="N213" s="285">
        <v>0</v>
      </c>
      <c r="O213" s="285"/>
      <c r="Q213" s="285">
        <v>0</v>
      </c>
      <c r="R213" s="285"/>
      <c r="S213" s="285">
        <v>0</v>
      </c>
      <c r="T213" s="285"/>
      <c r="U213" s="8">
        <v>0</v>
      </c>
      <c r="W213" s="8">
        <v>0</v>
      </c>
      <c r="Y213" s="8"/>
    </row>
    <row r="214" spans="2:25" ht="6" customHeight="1" x14ac:dyDescent="0.25"/>
    <row r="215" spans="2:25" ht="12.75" hidden="1" customHeight="1" x14ac:dyDescent="0.25"/>
    <row r="216" spans="2:25" ht="12" customHeight="1" x14ac:dyDescent="0.25">
      <c r="B216" s="269" t="s">
        <v>52</v>
      </c>
      <c r="C216" s="269"/>
      <c r="D216" s="269"/>
      <c r="E216" s="269"/>
      <c r="F216" s="269"/>
      <c r="G216" s="269"/>
      <c r="H216" s="269"/>
      <c r="J216" s="285">
        <v>0</v>
      </c>
      <c r="K216" s="285"/>
      <c r="M216" s="5">
        <v>0</v>
      </c>
      <c r="N216" s="285">
        <v>0</v>
      </c>
      <c r="O216" s="285"/>
      <c r="Q216" s="285">
        <v>0</v>
      </c>
      <c r="R216" s="285"/>
      <c r="S216" s="285">
        <v>0</v>
      </c>
      <c r="T216" s="285"/>
      <c r="U216" s="8">
        <v>0</v>
      </c>
      <c r="W216" s="8">
        <v>0</v>
      </c>
      <c r="Y216" s="8"/>
    </row>
    <row r="217" spans="2:25" ht="6" customHeight="1" x14ac:dyDescent="0.25"/>
    <row r="218" spans="2:25" ht="2.25" customHeight="1" x14ac:dyDescent="0.25"/>
    <row r="219" spans="2:25" ht="10.5" customHeight="1" x14ac:dyDescent="0.25">
      <c r="E219" s="269" t="s">
        <v>125</v>
      </c>
      <c r="F219" s="269"/>
      <c r="G219" s="269"/>
      <c r="H219" s="269"/>
      <c r="I219" s="269"/>
      <c r="J219" s="294">
        <v>0</v>
      </c>
      <c r="K219" s="294"/>
      <c r="M219" s="6">
        <v>0</v>
      </c>
      <c r="N219" s="294">
        <v>0</v>
      </c>
      <c r="O219" s="294"/>
      <c r="Q219" s="294">
        <v>0</v>
      </c>
      <c r="R219" s="294"/>
      <c r="S219" s="294">
        <v>0</v>
      </c>
      <c r="T219" s="294"/>
      <c r="U219" s="6">
        <v>0</v>
      </c>
      <c r="V219" s="6"/>
      <c r="W219" s="6">
        <v>0</v>
      </c>
      <c r="X219" s="6"/>
      <c r="Y219" s="6">
        <v>0</v>
      </c>
    </row>
    <row r="220" spans="2:25" ht="7.5" customHeight="1" x14ac:dyDescent="0.25"/>
    <row r="221" spans="2:25" ht="12.75" hidden="1" customHeight="1" x14ac:dyDescent="0.25"/>
    <row r="222" spans="2:25" ht="12" customHeight="1" x14ac:dyDescent="0.25">
      <c r="E222" s="291" t="s">
        <v>130</v>
      </c>
      <c r="F222" s="291"/>
      <c r="G222" s="291"/>
      <c r="H222" s="291"/>
      <c r="I222" s="291"/>
    </row>
    <row r="223" spans="2:25" ht="12.75" hidden="1" customHeight="1" x14ac:dyDescent="0.25"/>
    <row r="224" spans="2:25" ht="12" customHeight="1" x14ac:dyDescent="0.25">
      <c r="B224" s="269" t="s">
        <v>131</v>
      </c>
      <c r="C224" s="269"/>
      <c r="D224" s="269"/>
      <c r="E224" s="269"/>
      <c r="F224" s="269"/>
      <c r="G224" s="269"/>
      <c r="H224" s="269"/>
      <c r="J224" s="285">
        <v>5000</v>
      </c>
      <c r="K224" s="285"/>
      <c r="M224" s="5">
        <v>5000</v>
      </c>
      <c r="N224" s="285">
        <v>5000</v>
      </c>
      <c r="O224" s="285"/>
      <c r="Q224" s="285">
        <v>0</v>
      </c>
      <c r="R224" s="285"/>
      <c r="S224" s="285">
        <v>0</v>
      </c>
      <c r="T224" s="285"/>
      <c r="U224" s="8">
        <v>5000</v>
      </c>
      <c r="W224" s="41">
        <v>0</v>
      </c>
      <c r="Y224" s="41"/>
    </row>
    <row r="225" spans="4:26" ht="6" customHeight="1" x14ac:dyDescent="0.25"/>
    <row r="226" spans="4:26" ht="2.25" customHeight="1" x14ac:dyDescent="0.25"/>
    <row r="227" spans="4:26" ht="10.5" customHeight="1" x14ac:dyDescent="0.25">
      <c r="E227" s="269" t="s">
        <v>132</v>
      </c>
      <c r="F227" s="269"/>
      <c r="G227" s="269"/>
      <c r="H227" s="269"/>
      <c r="I227" s="269"/>
      <c r="J227" s="294">
        <v>0</v>
      </c>
      <c r="K227" s="294"/>
      <c r="M227" s="6">
        <v>5000</v>
      </c>
      <c r="N227" s="294">
        <v>5000</v>
      </c>
      <c r="O227" s="294"/>
      <c r="Q227" s="313">
        <f>SUM(Q224)</f>
        <v>0</v>
      </c>
      <c r="R227" s="313">
        <f>SUM(R224)</f>
        <v>0</v>
      </c>
      <c r="S227" s="295">
        <v>0</v>
      </c>
      <c r="T227" s="295"/>
      <c r="U227" s="24">
        <f>SUM(U224)</f>
        <v>5000</v>
      </c>
      <c r="V227" s="23"/>
      <c r="W227" s="24">
        <f>SUM(W224)</f>
        <v>0</v>
      </c>
      <c r="X227" s="23"/>
      <c r="Y227" s="24">
        <f>SUM(Y224)</f>
        <v>0</v>
      </c>
    </row>
    <row r="228" spans="4:26" ht="7.5" customHeight="1" x14ac:dyDescent="0.25">
      <c r="Q228" s="27"/>
      <c r="R228" s="27"/>
      <c r="S228" s="27"/>
      <c r="T228" s="27"/>
      <c r="U228" s="27"/>
      <c r="V228" s="27"/>
      <c r="W228" s="27"/>
      <c r="X228" s="27"/>
      <c r="Y228" s="27"/>
    </row>
    <row r="229" spans="4:26" ht="2.25" customHeight="1" x14ac:dyDescent="0.25">
      <c r="Q229" s="27"/>
      <c r="R229" s="27"/>
      <c r="S229" s="27"/>
      <c r="T229" s="27"/>
      <c r="U229" s="27"/>
      <c r="V229" s="27"/>
      <c r="W229" s="27"/>
      <c r="X229" s="27"/>
      <c r="Y229" s="27"/>
    </row>
    <row r="230" spans="4:26" ht="10.5" customHeight="1" x14ac:dyDescent="0.25">
      <c r="D230" s="147"/>
      <c r="E230" s="118" t="s">
        <v>139</v>
      </c>
      <c r="F230" s="118"/>
      <c r="G230" s="2"/>
      <c r="H230" s="2"/>
      <c r="I230" s="2"/>
      <c r="J230" s="270">
        <v>302420.21999999997</v>
      </c>
      <c r="K230" s="270"/>
      <c r="M230" s="143">
        <v>310050</v>
      </c>
      <c r="N230" s="6"/>
      <c r="O230" s="143">
        <v>310050</v>
      </c>
      <c r="P230" s="6"/>
      <c r="Q230" s="297">
        <f>SUM(Q227,Q208)</f>
        <v>330629.98000000004</v>
      </c>
      <c r="R230" s="297">
        <f>SUM(R227,R208)</f>
        <v>0</v>
      </c>
      <c r="S230" s="295">
        <v>0</v>
      </c>
      <c r="T230" s="295"/>
      <c r="U230" s="144">
        <f>SUM(U227,U208)</f>
        <v>373950</v>
      </c>
      <c r="V230" s="23"/>
      <c r="W230" s="144">
        <f>SUM(W227,W208)</f>
        <v>0</v>
      </c>
      <c r="X230" s="23"/>
      <c r="Y230" s="144">
        <f>SUM(Y227,Y208)</f>
        <v>0</v>
      </c>
    </row>
    <row r="231" spans="4:26" ht="21.75" customHeight="1" x14ac:dyDescent="0.25"/>
    <row r="232" spans="4:26" ht="13.2" customHeight="1" x14ac:dyDescent="0.25">
      <c r="F232" s="10" t="s">
        <v>360</v>
      </c>
      <c r="Q232" s="28">
        <f>SUM(Q61-Q230)</f>
        <v>-266141.17000000004</v>
      </c>
      <c r="U232" s="28">
        <f>SUM(U61-U230)</f>
        <v>56444.780000000028</v>
      </c>
      <c r="W232" s="28">
        <f>SUM(W61-W230)</f>
        <v>0</v>
      </c>
      <c r="Y232" s="28">
        <f>SUM(Y61-Y230)</f>
        <v>0</v>
      </c>
    </row>
    <row r="233" spans="4:26" ht="13.2" x14ac:dyDescent="0.25">
      <c r="K233" s="13" t="s">
        <v>241</v>
      </c>
      <c r="L233" s="13"/>
      <c r="M233" s="13"/>
      <c r="N233" s="13"/>
      <c r="O233" s="13"/>
      <c r="P233" s="13"/>
      <c r="Q233" s="30"/>
      <c r="U233" s="13" t="str">
        <f>'Gen Fund With Rev'!S799</f>
        <v xml:space="preserve">Fund Balance as of 12.31.2023 </v>
      </c>
      <c r="V233" s="13"/>
      <c r="W233" s="13"/>
      <c r="X233" s="13"/>
      <c r="Y233" s="28">
        <v>353255.14</v>
      </c>
      <c r="Z233" s="155" t="s">
        <v>486</v>
      </c>
    </row>
    <row r="234" spans="4:26" ht="12.75" customHeight="1" x14ac:dyDescent="0.25">
      <c r="K234" s="13" t="s">
        <v>242</v>
      </c>
      <c r="L234" s="13"/>
      <c r="M234" s="13"/>
      <c r="N234" s="13"/>
      <c r="O234" s="13"/>
      <c r="P234" s="13"/>
      <c r="Q234" s="30"/>
      <c r="U234" s="13" t="str">
        <f>'Gen Fund With Rev'!S800</f>
        <v xml:space="preserve">Fund Balance as of 0xxxx </v>
      </c>
      <c r="V234" s="13"/>
      <c r="W234" s="13"/>
      <c r="X234" s="13"/>
      <c r="Y234" s="28" t="s">
        <v>235</v>
      </c>
    </row>
    <row r="235" spans="4:26" ht="30" customHeight="1" x14ac:dyDescent="0.25"/>
    <row r="237" spans="4:26" ht="12.75" customHeight="1" x14ac:dyDescent="0.25">
      <c r="E237" s="10" t="s">
        <v>376</v>
      </c>
    </row>
    <row r="238" spans="4:26" ht="12.75" customHeight="1" x14ac:dyDescent="0.25">
      <c r="E238" s="42"/>
      <c r="F238" s="42"/>
      <c r="G238" s="42"/>
      <c r="H238" s="42"/>
      <c r="I238" s="42"/>
      <c r="J238" s="42"/>
      <c r="K238" s="42"/>
      <c r="L238" s="42"/>
      <c r="M238" s="42"/>
      <c r="N238" s="42"/>
      <c r="O238" s="42"/>
      <c r="P238" s="42"/>
      <c r="Q238" s="42"/>
      <c r="R238" s="42"/>
      <c r="S238" s="42"/>
      <c r="T238" s="42"/>
      <c r="U238" s="42"/>
      <c r="V238" s="42"/>
      <c r="W238" s="42"/>
      <c r="X238" s="42"/>
      <c r="Y238" s="42"/>
    </row>
    <row r="239" spans="4:26" ht="12.75" customHeight="1" x14ac:dyDescent="0.25">
      <c r="E239" s="42"/>
      <c r="F239" s="42"/>
      <c r="G239" s="42"/>
      <c r="H239" s="42"/>
      <c r="I239" s="42"/>
      <c r="J239" s="42"/>
      <c r="K239" s="42"/>
      <c r="L239" s="42"/>
      <c r="M239" s="42"/>
      <c r="N239" s="42"/>
      <c r="O239" s="42"/>
      <c r="P239" s="42"/>
      <c r="Q239" s="42"/>
      <c r="R239" s="42"/>
      <c r="S239" s="42"/>
      <c r="T239" s="42"/>
      <c r="U239" s="42"/>
      <c r="V239" s="42"/>
      <c r="W239" s="42"/>
      <c r="X239" s="42"/>
      <c r="Y239" s="42"/>
    </row>
    <row r="240" spans="4:26" ht="12.75" customHeight="1" x14ac:dyDescent="0.25">
      <c r="E240" s="42"/>
      <c r="F240" s="42"/>
      <c r="G240" s="42"/>
      <c r="H240" s="42"/>
      <c r="I240" s="42"/>
      <c r="J240" s="42"/>
      <c r="K240" s="42"/>
      <c r="L240" s="42"/>
      <c r="M240" s="42"/>
      <c r="N240" s="42"/>
      <c r="O240" s="42"/>
      <c r="P240" s="42"/>
      <c r="Q240" s="42"/>
      <c r="R240" s="42"/>
      <c r="S240" s="42"/>
      <c r="T240" s="42"/>
      <c r="U240" s="42"/>
      <c r="V240" s="42"/>
      <c r="W240" s="42"/>
      <c r="X240" s="42"/>
      <c r="Y240" s="42"/>
    </row>
    <row r="241" spans="5:25" ht="12.75" customHeight="1" x14ac:dyDescent="0.25">
      <c r="E241" s="42"/>
      <c r="F241" s="42"/>
      <c r="G241" s="42"/>
      <c r="H241" s="42"/>
      <c r="I241" s="42"/>
      <c r="J241" s="42"/>
      <c r="K241" s="42"/>
      <c r="L241" s="42"/>
      <c r="M241" s="42"/>
      <c r="N241" s="42"/>
      <c r="O241" s="42"/>
      <c r="P241" s="42"/>
      <c r="Q241" s="42"/>
      <c r="R241" s="42"/>
      <c r="S241" s="42"/>
      <c r="T241" s="42"/>
      <c r="U241" s="42"/>
      <c r="V241" s="42"/>
      <c r="W241" s="42"/>
      <c r="X241" s="42"/>
      <c r="Y241" s="42"/>
    </row>
    <row r="242" spans="5:25" ht="12.75" customHeight="1" x14ac:dyDescent="0.25">
      <c r="E242" s="42"/>
      <c r="F242" s="42"/>
      <c r="G242" s="42"/>
      <c r="H242" s="42"/>
      <c r="I242" s="42"/>
      <c r="J242" s="42"/>
      <c r="K242" s="42"/>
      <c r="L242" s="42"/>
      <c r="M242" s="42"/>
      <c r="N242" s="42"/>
      <c r="O242" s="42"/>
      <c r="P242" s="42"/>
      <c r="Q242" s="42"/>
      <c r="R242" s="42"/>
      <c r="S242" s="42"/>
      <c r="T242" s="42"/>
      <c r="U242" s="42"/>
      <c r="V242" s="42"/>
      <c r="W242" s="42"/>
      <c r="X242" s="42"/>
      <c r="Y242" s="42"/>
    </row>
    <row r="243" spans="5:25" ht="12.75" customHeight="1" x14ac:dyDescent="0.25">
      <c r="E243" s="42"/>
      <c r="F243" s="42"/>
      <c r="G243" s="42"/>
      <c r="H243" s="42"/>
      <c r="I243" s="42"/>
      <c r="J243" s="42"/>
      <c r="K243" s="42"/>
      <c r="L243" s="42"/>
      <c r="M243" s="42"/>
      <c r="N243" s="42"/>
      <c r="O243" s="42"/>
      <c r="P243" s="42"/>
      <c r="Q243" s="42"/>
      <c r="R243" s="42"/>
      <c r="S243" s="42"/>
      <c r="T243" s="42"/>
      <c r="U243" s="42"/>
      <c r="V243" s="42"/>
      <c r="W243" s="42"/>
      <c r="X243" s="42"/>
      <c r="Y243" s="42"/>
    </row>
    <row r="244" spans="5:25" ht="12.75" customHeight="1" x14ac:dyDescent="0.25">
      <c r="E244" s="42"/>
      <c r="F244" s="42"/>
      <c r="G244" s="42"/>
      <c r="H244" s="42"/>
      <c r="I244" s="42"/>
      <c r="J244" s="42"/>
      <c r="K244" s="42"/>
      <c r="L244" s="42"/>
      <c r="M244" s="42"/>
      <c r="N244" s="42"/>
      <c r="O244" s="42"/>
      <c r="P244" s="42"/>
      <c r="Q244" s="42"/>
      <c r="R244" s="42"/>
      <c r="S244" s="42"/>
      <c r="T244" s="42"/>
      <c r="U244" s="42"/>
      <c r="V244" s="42"/>
      <c r="W244" s="42"/>
      <c r="X244" s="42"/>
      <c r="Y244" s="42"/>
    </row>
    <row r="245" spans="5:25" ht="12.75" customHeight="1" x14ac:dyDescent="0.25">
      <c r="E245" s="42"/>
      <c r="F245" s="42"/>
      <c r="G245" s="42"/>
      <c r="H245" s="42"/>
      <c r="I245" s="42"/>
      <c r="J245" s="42"/>
      <c r="K245" s="42"/>
      <c r="L245" s="42"/>
      <c r="M245" s="42"/>
      <c r="N245" s="42"/>
      <c r="O245" s="42"/>
      <c r="P245" s="42"/>
      <c r="Q245" s="42"/>
      <c r="R245" s="42"/>
      <c r="S245" s="42"/>
      <c r="T245" s="42"/>
      <c r="U245" s="42"/>
      <c r="V245" s="42"/>
      <c r="W245" s="42"/>
      <c r="X245" s="42"/>
      <c r="Y245" s="42"/>
    </row>
    <row r="246" spans="5:25" ht="12.75" customHeight="1" x14ac:dyDescent="0.25">
      <c r="E246" s="42"/>
      <c r="F246" s="42"/>
      <c r="G246" s="42"/>
      <c r="H246" s="42"/>
      <c r="I246" s="42"/>
      <c r="J246" s="42"/>
      <c r="K246" s="42"/>
      <c r="L246" s="42"/>
      <c r="M246" s="42"/>
      <c r="N246" s="42"/>
      <c r="O246" s="42"/>
      <c r="P246" s="42"/>
      <c r="Q246" s="42"/>
      <c r="R246" s="42"/>
      <c r="S246" s="42"/>
      <c r="T246" s="42"/>
      <c r="U246" s="42"/>
      <c r="V246" s="42"/>
      <c r="W246" s="42"/>
      <c r="X246" s="42"/>
      <c r="Y246" s="42"/>
    </row>
    <row r="247" spans="5:25" ht="12.75" customHeight="1" x14ac:dyDescent="0.25">
      <c r="E247" s="42"/>
      <c r="F247" s="42"/>
      <c r="G247" s="42"/>
      <c r="H247" s="42"/>
      <c r="I247" s="42"/>
      <c r="J247" s="42"/>
      <c r="K247" s="42"/>
      <c r="L247" s="42"/>
      <c r="M247" s="42"/>
      <c r="N247" s="42"/>
      <c r="O247" s="42"/>
      <c r="P247" s="42"/>
      <c r="Q247" s="42"/>
      <c r="R247" s="42"/>
      <c r="S247" s="42"/>
      <c r="T247" s="42"/>
      <c r="U247" s="42"/>
      <c r="V247" s="42"/>
      <c r="W247" s="42"/>
      <c r="X247" s="42"/>
      <c r="Y247" s="42"/>
    </row>
    <row r="248" spans="5:25" ht="12.75" customHeight="1" x14ac:dyDescent="0.25">
      <c r="E248" s="42"/>
      <c r="F248" s="42"/>
      <c r="G248" s="42"/>
      <c r="H248" s="42"/>
      <c r="I248" s="42"/>
      <c r="J248" s="42"/>
      <c r="K248" s="42"/>
      <c r="L248" s="42"/>
      <c r="M248" s="42"/>
      <c r="N248" s="42"/>
      <c r="O248" s="42"/>
      <c r="P248" s="42"/>
      <c r="Q248" s="42"/>
      <c r="R248" s="42"/>
      <c r="S248" s="42"/>
      <c r="T248" s="42"/>
      <c r="U248" s="42"/>
      <c r="V248" s="42"/>
      <c r="W248" s="42"/>
      <c r="X248" s="42"/>
      <c r="Y248" s="42"/>
    </row>
    <row r="249" spans="5:25" ht="12.75" customHeight="1" x14ac:dyDescent="0.25">
      <c r="E249" s="42"/>
      <c r="F249" s="42"/>
      <c r="G249" s="42"/>
      <c r="H249" s="42"/>
      <c r="I249" s="42"/>
      <c r="J249" s="42"/>
      <c r="K249" s="42"/>
      <c r="L249" s="42"/>
      <c r="M249" s="42"/>
      <c r="N249" s="42"/>
      <c r="O249" s="42"/>
      <c r="P249" s="42"/>
      <c r="Q249" s="42"/>
      <c r="R249" s="42"/>
      <c r="S249" s="42"/>
      <c r="T249" s="42"/>
      <c r="U249" s="42"/>
      <c r="V249" s="42"/>
      <c r="W249" s="42"/>
      <c r="X249" s="42"/>
      <c r="Y249" s="42"/>
    </row>
    <row r="250" spans="5:25" ht="12.75" customHeight="1" x14ac:dyDescent="0.25">
      <c r="E250" s="42"/>
      <c r="F250" s="42"/>
      <c r="G250" s="42"/>
      <c r="H250" s="42"/>
      <c r="I250" s="42"/>
      <c r="J250" s="42"/>
      <c r="K250" s="42"/>
      <c r="L250" s="42"/>
      <c r="M250" s="42"/>
      <c r="N250" s="42"/>
      <c r="O250" s="42"/>
      <c r="P250" s="42"/>
      <c r="Q250" s="42"/>
      <c r="R250" s="42"/>
      <c r="S250" s="42"/>
      <c r="T250" s="42"/>
      <c r="U250" s="42"/>
      <c r="V250" s="42"/>
      <c r="W250" s="42"/>
      <c r="X250" s="42"/>
      <c r="Y250" s="42"/>
    </row>
    <row r="251" spans="5:25" ht="12.75" customHeight="1" x14ac:dyDescent="0.25">
      <c r="E251" s="42"/>
      <c r="F251" s="42"/>
      <c r="G251" s="42"/>
      <c r="H251" s="42"/>
      <c r="I251" s="42"/>
      <c r="J251" s="42"/>
      <c r="K251" s="42"/>
      <c r="L251" s="42"/>
      <c r="M251" s="42"/>
      <c r="N251" s="42"/>
      <c r="O251" s="42"/>
      <c r="P251" s="42"/>
      <c r="Q251" s="42"/>
      <c r="R251" s="42"/>
      <c r="S251" s="42"/>
      <c r="T251" s="42"/>
      <c r="U251" s="42"/>
      <c r="V251" s="42"/>
      <c r="W251" s="42"/>
      <c r="X251" s="42"/>
      <c r="Y251" s="42"/>
    </row>
    <row r="252" spans="5:25" ht="12.75" customHeight="1" x14ac:dyDescent="0.25">
      <c r="E252" s="42"/>
      <c r="F252" s="42"/>
      <c r="G252" s="42"/>
      <c r="H252" s="42"/>
      <c r="I252" s="42"/>
      <c r="J252" s="42"/>
      <c r="K252" s="42"/>
      <c r="L252" s="42"/>
      <c r="M252" s="42"/>
      <c r="N252" s="42"/>
      <c r="O252" s="42"/>
      <c r="P252" s="42"/>
      <c r="Q252" s="42"/>
      <c r="R252" s="42"/>
      <c r="S252" s="42"/>
      <c r="T252" s="42"/>
      <c r="U252" s="42"/>
      <c r="V252" s="42"/>
      <c r="W252" s="42"/>
      <c r="X252" s="42"/>
      <c r="Y252" s="42"/>
    </row>
    <row r="253" spans="5:25" ht="12.75" customHeight="1" x14ac:dyDescent="0.25">
      <c r="E253" s="42"/>
      <c r="F253" s="42"/>
      <c r="G253" s="42"/>
      <c r="H253" s="42"/>
      <c r="I253" s="42"/>
      <c r="J253" s="42"/>
      <c r="K253" s="42"/>
      <c r="L253" s="42"/>
      <c r="M253" s="42"/>
      <c r="N253" s="42"/>
      <c r="O253" s="42"/>
      <c r="P253" s="42"/>
      <c r="Q253" s="42"/>
      <c r="R253" s="42"/>
      <c r="S253" s="42"/>
      <c r="T253" s="42"/>
      <c r="U253" s="42"/>
      <c r="V253" s="42"/>
      <c r="W253" s="42"/>
      <c r="X253" s="42"/>
      <c r="Y253" s="42"/>
    </row>
    <row r="254" spans="5:25" ht="12.75" customHeight="1" x14ac:dyDescent="0.25">
      <c r="E254" s="42"/>
      <c r="F254" s="42"/>
      <c r="G254" s="42"/>
      <c r="H254" s="42"/>
      <c r="I254" s="42"/>
      <c r="J254" s="42"/>
      <c r="K254" s="42"/>
      <c r="L254" s="42"/>
      <c r="M254" s="42"/>
      <c r="N254" s="42"/>
      <c r="O254" s="42"/>
      <c r="P254" s="42"/>
      <c r="Q254" s="42"/>
      <c r="R254" s="42"/>
      <c r="S254" s="42"/>
      <c r="T254" s="42"/>
      <c r="U254" s="42"/>
      <c r="V254" s="42"/>
      <c r="W254" s="42"/>
      <c r="X254" s="42"/>
      <c r="Y254" s="42"/>
    </row>
    <row r="255" spans="5:25" ht="12.75" customHeight="1" x14ac:dyDescent="0.25">
      <c r="E255" s="42"/>
      <c r="F255" s="42"/>
      <c r="G255" s="42"/>
      <c r="H255" s="42"/>
      <c r="I255" s="42"/>
      <c r="J255" s="42"/>
      <c r="K255" s="42"/>
      <c r="L255" s="42"/>
      <c r="M255" s="42"/>
      <c r="N255" s="42"/>
      <c r="O255" s="42"/>
      <c r="P255" s="42"/>
      <c r="Q255" s="42"/>
      <c r="R255" s="42"/>
      <c r="S255" s="42"/>
      <c r="T255" s="42"/>
      <c r="U255" s="42"/>
      <c r="V255" s="42"/>
      <c r="W255" s="42"/>
      <c r="X255" s="42"/>
      <c r="Y255" s="42"/>
    </row>
    <row r="256" spans="5:25" ht="12.75" customHeight="1" x14ac:dyDescent="0.25">
      <c r="E256" s="42"/>
      <c r="F256" s="42"/>
      <c r="G256" s="42"/>
      <c r="H256" s="42"/>
      <c r="I256" s="42"/>
      <c r="J256" s="42"/>
      <c r="K256" s="42"/>
      <c r="L256" s="42"/>
      <c r="M256" s="42"/>
      <c r="N256" s="42"/>
      <c r="O256" s="42"/>
      <c r="P256" s="42"/>
      <c r="Q256" s="42"/>
      <c r="R256" s="42"/>
      <c r="S256" s="42"/>
      <c r="T256" s="42"/>
      <c r="U256" s="42"/>
      <c r="V256" s="42"/>
      <c r="W256" s="42"/>
      <c r="X256" s="42"/>
      <c r="Y256" s="42"/>
    </row>
    <row r="257" spans="5:25" ht="12.75" customHeight="1" x14ac:dyDescent="0.25">
      <c r="E257" s="42"/>
      <c r="F257" s="42"/>
      <c r="G257" s="42"/>
      <c r="H257" s="42"/>
      <c r="I257" s="42"/>
      <c r="J257" s="42"/>
      <c r="K257" s="42"/>
      <c r="L257" s="42"/>
      <c r="M257" s="42"/>
      <c r="N257" s="42"/>
      <c r="O257" s="42"/>
      <c r="P257" s="42"/>
      <c r="Q257" s="42"/>
      <c r="R257" s="42"/>
      <c r="S257" s="42"/>
      <c r="T257" s="42"/>
      <c r="U257" s="42"/>
      <c r="V257" s="42"/>
      <c r="W257" s="42"/>
      <c r="X257" s="42"/>
      <c r="Y257" s="42"/>
    </row>
    <row r="258" spans="5:25" ht="12.75" customHeight="1" x14ac:dyDescent="0.25">
      <c r="E258" s="42"/>
      <c r="F258" s="42"/>
      <c r="G258" s="42"/>
      <c r="H258" s="42"/>
      <c r="I258" s="42"/>
      <c r="J258" s="42"/>
      <c r="K258" s="42"/>
      <c r="L258" s="42"/>
      <c r="M258" s="42"/>
      <c r="N258" s="42"/>
      <c r="O258" s="42"/>
      <c r="P258" s="42"/>
      <c r="Q258" s="42"/>
      <c r="R258" s="42"/>
      <c r="S258" s="42"/>
      <c r="T258" s="42"/>
      <c r="U258" s="42"/>
      <c r="V258" s="42"/>
      <c r="W258" s="42"/>
      <c r="X258" s="42"/>
      <c r="Y258" s="42"/>
    </row>
    <row r="259" spans="5:25" ht="12.75" customHeight="1" x14ac:dyDescent="0.25">
      <c r="E259" s="42"/>
      <c r="F259" s="42"/>
      <c r="G259" s="42"/>
      <c r="H259" s="42"/>
      <c r="I259" s="42"/>
      <c r="J259" s="42"/>
      <c r="K259" s="42"/>
      <c r="L259" s="42"/>
      <c r="M259" s="42"/>
      <c r="N259" s="42"/>
      <c r="O259" s="42"/>
      <c r="P259" s="42"/>
      <c r="Q259" s="42"/>
      <c r="R259" s="42"/>
      <c r="S259" s="42"/>
      <c r="T259" s="42"/>
      <c r="U259" s="42"/>
      <c r="V259" s="42"/>
      <c r="W259" s="42"/>
      <c r="X259" s="42"/>
      <c r="Y259" s="42"/>
    </row>
    <row r="260" spans="5:25" ht="12.75" customHeight="1" x14ac:dyDescent="0.25">
      <c r="E260" s="42"/>
      <c r="F260" s="42"/>
      <c r="G260" s="42"/>
      <c r="H260" s="42"/>
      <c r="I260" s="42"/>
      <c r="J260" s="42"/>
      <c r="K260" s="42"/>
      <c r="L260" s="42"/>
      <c r="M260" s="42"/>
      <c r="N260" s="42"/>
      <c r="O260" s="42"/>
      <c r="P260" s="42"/>
      <c r="Q260" s="42"/>
      <c r="R260" s="42"/>
      <c r="S260" s="42"/>
      <c r="T260" s="42"/>
      <c r="U260" s="42"/>
      <c r="V260" s="42"/>
      <c r="W260" s="42"/>
      <c r="X260" s="42"/>
      <c r="Y260" s="42"/>
    </row>
    <row r="261" spans="5:25" ht="12.75" customHeight="1" x14ac:dyDescent="0.25">
      <c r="E261" s="42"/>
      <c r="F261" s="42"/>
      <c r="G261" s="42"/>
      <c r="H261" s="42"/>
      <c r="I261" s="42"/>
      <c r="J261" s="42"/>
      <c r="K261" s="42"/>
      <c r="L261" s="42"/>
      <c r="M261" s="42"/>
      <c r="N261" s="42"/>
      <c r="O261" s="42"/>
      <c r="P261" s="42"/>
      <c r="Q261" s="42"/>
      <c r="R261" s="42"/>
      <c r="S261" s="42"/>
      <c r="T261" s="42"/>
      <c r="U261" s="42"/>
      <c r="V261" s="42"/>
      <c r="W261" s="42"/>
      <c r="X261" s="42"/>
      <c r="Y261" s="42"/>
    </row>
    <row r="262" spans="5:25" ht="12.75" customHeight="1" x14ac:dyDescent="0.25">
      <c r="E262" s="42"/>
      <c r="F262" s="42"/>
      <c r="G262" s="42"/>
      <c r="H262" s="42"/>
      <c r="I262" s="42"/>
      <c r="J262" s="42"/>
      <c r="K262" s="42"/>
      <c r="L262" s="42"/>
      <c r="M262" s="42"/>
      <c r="N262" s="42"/>
      <c r="O262" s="42"/>
      <c r="P262" s="42"/>
      <c r="Q262" s="42"/>
      <c r="R262" s="42"/>
      <c r="S262" s="42"/>
      <c r="T262" s="42"/>
      <c r="U262" s="42"/>
      <c r="V262" s="42"/>
      <c r="W262" s="42"/>
      <c r="X262" s="42"/>
      <c r="Y262" s="42"/>
    </row>
    <row r="263" spans="5:25" ht="12.75" customHeight="1" x14ac:dyDescent="0.25">
      <c r="E263" s="42"/>
      <c r="F263" s="42"/>
      <c r="G263" s="42"/>
      <c r="H263" s="42"/>
      <c r="I263" s="42"/>
      <c r="J263" s="42"/>
      <c r="K263" s="42"/>
      <c r="L263" s="42"/>
      <c r="M263" s="42"/>
      <c r="N263" s="42"/>
      <c r="O263" s="42"/>
      <c r="P263" s="42"/>
      <c r="Q263" s="42"/>
      <c r="R263" s="42"/>
      <c r="S263" s="42"/>
      <c r="T263" s="42"/>
      <c r="U263" s="42"/>
      <c r="V263" s="42"/>
      <c r="W263" s="42"/>
      <c r="X263" s="42"/>
      <c r="Y263" s="42"/>
    </row>
    <row r="264" spans="5:25" ht="12.75" customHeight="1" x14ac:dyDescent="0.25">
      <c r="E264" s="42"/>
      <c r="F264" s="42"/>
      <c r="G264" s="42"/>
      <c r="H264" s="42"/>
      <c r="I264" s="42"/>
      <c r="J264" s="42"/>
      <c r="K264" s="42"/>
      <c r="L264" s="42"/>
      <c r="M264" s="42"/>
      <c r="N264" s="42"/>
      <c r="O264" s="42"/>
      <c r="P264" s="42"/>
      <c r="Q264" s="42"/>
      <c r="R264" s="42"/>
      <c r="S264" s="42"/>
      <c r="T264" s="42"/>
      <c r="U264" s="42"/>
      <c r="V264" s="42"/>
      <c r="W264" s="42"/>
      <c r="X264" s="42"/>
      <c r="Y264" s="42"/>
    </row>
    <row r="265" spans="5:25" ht="12.75" customHeight="1" x14ac:dyDescent="0.25">
      <c r="E265" s="42"/>
      <c r="F265" s="42"/>
      <c r="G265" s="42"/>
      <c r="H265" s="42"/>
      <c r="I265" s="42"/>
      <c r="J265" s="42"/>
      <c r="K265" s="42"/>
      <c r="L265" s="42"/>
      <c r="M265" s="42"/>
      <c r="N265" s="42"/>
      <c r="O265" s="42"/>
      <c r="P265" s="42"/>
      <c r="Q265" s="42"/>
      <c r="R265" s="42"/>
      <c r="S265" s="42"/>
      <c r="T265" s="42"/>
      <c r="U265" s="42"/>
      <c r="V265" s="42"/>
      <c r="W265" s="42"/>
      <c r="X265" s="42"/>
      <c r="Y265" s="42"/>
    </row>
    <row r="266" spans="5:25" ht="12.75" customHeight="1" x14ac:dyDescent="0.25">
      <c r="E266" s="42"/>
      <c r="F266" s="42"/>
      <c r="G266" s="42"/>
      <c r="H266" s="42"/>
      <c r="I266" s="42"/>
      <c r="J266" s="42"/>
      <c r="K266" s="42"/>
      <c r="L266" s="42"/>
      <c r="M266" s="42"/>
      <c r="N266" s="42"/>
      <c r="O266" s="42"/>
      <c r="P266" s="42"/>
      <c r="Q266" s="42"/>
      <c r="R266" s="42"/>
      <c r="S266" s="42"/>
      <c r="T266" s="42"/>
      <c r="U266" s="42"/>
      <c r="V266" s="42"/>
      <c r="W266" s="42"/>
      <c r="X266" s="42"/>
      <c r="Y266" s="42"/>
    </row>
    <row r="267" spans="5:25" ht="12.75" customHeight="1" x14ac:dyDescent="0.25">
      <c r="E267" s="42"/>
      <c r="F267" s="42"/>
      <c r="G267" s="42"/>
      <c r="H267" s="42"/>
      <c r="I267" s="42"/>
      <c r="J267" s="42"/>
      <c r="K267" s="42"/>
      <c r="L267" s="42"/>
      <c r="M267" s="42"/>
      <c r="N267" s="42"/>
      <c r="O267" s="42"/>
      <c r="P267" s="42"/>
      <c r="Q267" s="42"/>
      <c r="R267" s="42"/>
      <c r="S267" s="42"/>
      <c r="T267" s="42"/>
      <c r="U267" s="42"/>
      <c r="V267" s="42"/>
      <c r="W267" s="42"/>
      <c r="X267" s="42"/>
      <c r="Y267" s="42"/>
    </row>
    <row r="268" spans="5:25" ht="12.75" customHeight="1" x14ac:dyDescent="0.25">
      <c r="E268" s="42"/>
      <c r="F268" s="42"/>
      <c r="G268" s="42"/>
      <c r="H268" s="42"/>
      <c r="I268" s="42"/>
      <c r="J268" s="42"/>
      <c r="K268" s="42"/>
      <c r="L268" s="42"/>
      <c r="M268" s="42"/>
      <c r="N268" s="42"/>
      <c r="O268" s="42"/>
      <c r="P268" s="42"/>
      <c r="Q268" s="42"/>
      <c r="R268" s="42"/>
      <c r="S268" s="42"/>
      <c r="T268" s="42"/>
      <c r="U268" s="42"/>
      <c r="V268" s="42"/>
      <c r="W268" s="42"/>
      <c r="X268" s="42"/>
      <c r="Y268" s="42"/>
    </row>
    <row r="269" spans="5:25" ht="12.75" customHeight="1" x14ac:dyDescent="0.25">
      <c r="E269" s="42"/>
      <c r="F269" s="42"/>
      <c r="G269" s="42"/>
      <c r="H269" s="42"/>
      <c r="I269" s="42"/>
      <c r="J269" s="42"/>
      <c r="K269" s="42"/>
      <c r="L269" s="42"/>
      <c r="M269" s="42"/>
      <c r="N269" s="42"/>
      <c r="O269" s="42"/>
      <c r="P269" s="42"/>
      <c r="Q269" s="42"/>
      <c r="R269" s="42"/>
      <c r="S269" s="42"/>
      <c r="T269" s="42"/>
      <c r="U269" s="42"/>
      <c r="V269" s="42"/>
      <c r="W269" s="42"/>
      <c r="X269" s="42"/>
      <c r="Y269" s="42"/>
    </row>
    <row r="270" spans="5:25" ht="12.75" customHeight="1" x14ac:dyDescent="0.25">
      <c r="E270" s="42"/>
      <c r="F270" s="42"/>
      <c r="G270" s="42"/>
      <c r="H270" s="42"/>
      <c r="I270" s="42"/>
      <c r="J270" s="42"/>
      <c r="K270" s="42"/>
      <c r="L270" s="42"/>
      <c r="M270" s="42"/>
      <c r="N270" s="42"/>
      <c r="O270" s="42"/>
      <c r="P270" s="42"/>
      <c r="Q270" s="42"/>
      <c r="R270" s="42"/>
      <c r="S270" s="42"/>
      <c r="T270" s="42"/>
      <c r="U270" s="42"/>
      <c r="V270" s="42"/>
      <c r="W270" s="42"/>
      <c r="X270" s="42"/>
      <c r="Y270" s="42"/>
    </row>
    <row r="271" spans="5:25" ht="12.75" customHeight="1" x14ac:dyDescent="0.25">
      <c r="E271" s="42"/>
      <c r="F271" s="42"/>
      <c r="G271" s="42"/>
      <c r="H271" s="42"/>
      <c r="I271" s="42"/>
      <c r="J271" s="42"/>
      <c r="K271" s="42"/>
      <c r="L271" s="42"/>
      <c r="M271" s="42"/>
      <c r="N271" s="42"/>
      <c r="O271" s="42"/>
      <c r="P271" s="42"/>
      <c r="Q271" s="42"/>
      <c r="R271" s="42"/>
      <c r="S271" s="42"/>
      <c r="T271" s="42"/>
      <c r="U271" s="42"/>
      <c r="V271" s="42"/>
      <c r="W271" s="42"/>
      <c r="X271" s="42"/>
      <c r="Y271" s="42"/>
    </row>
    <row r="272" spans="5:25" ht="12.75" customHeight="1" x14ac:dyDescent="0.25">
      <c r="E272" s="42"/>
      <c r="F272" s="42"/>
      <c r="G272" s="42"/>
      <c r="H272" s="42"/>
      <c r="I272" s="42"/>
      <c r="J272" s="42"/>
      <c r="K272" s="42"/>
      <c r="L272" s="42"/>
      <c r="M272" s="42"/>
      <c r="N272" s="42"/>
      <c r="O272" s="42"/>
      <c r="P272" s="42"/>
      <c r="Q272" s="42"/>
      <c r="R272" s="42"/>
      <c r="S272" s="42"/>
      <c r="T272" s="42"/>
      <c r="U272" s="42"/>
      <c r="V272" s="42"/>
      <c r="W272" s="42"/>
      <c r="X272" s="42"/>
      <c r="Y272" s="42"/>
    </row>
    <row r="273" spans="5:25" ht="12.75" customHeight="1" x14ac:dyDescent="0.25">
      <c r="E273" s="42"/>
      <c r="F273" s="42"/>
      <c r="G273" s="42"/>
      <c r="H273" s="42"/>
      <c r="I273" s="42"/>
      <c r="J273" s="42"/>
      <c r="K273" s="42"/>
      <c r="L273" s="42"/>
      <c r="M273" s="42"/>
      <c r="N273" s="42"/>
      <c r="O273" s="42"/>
      <c r="P273" s="42"/>
      <c r="Q273" s="42"/>
      <c r="R273" s="42"/>
      <c r="S273" s="42"/>
      <c r="T273" s="42"/>
      <c r="U273" s="42"/>
      <c r="V273" s="42"/>
      <c r="W273" s="42"/>
      <c r="X273" s="42"/>
      <c r="Y273" s="42"/>
    </row>
    <row r="274" spans="5:25" ht="12.75" customHeight="1" x14ac:dyDescent="0.25">
      <c r="E274" s="42"/>
      <c r="F274" s="42"/>
      <c r="G274" s="42"/>
      <c r="H274" s="42"/>
      <c r="I274" s="42"/>
      <c r="J274" s="42"/>
      <c r="K274" s="42"/>
      <c r="L274" s="42"/>
      <c r="M274" s="42"/>
      <c r="N274" s="42"/>
      <c r="O274" s="42"/>
      <c r="P274" s="42"/>
      <c r="Q274" s="42"/>
      <c r="R274" s="42"/>
      <c r="S274" s="42"/>
      <c r="T274" s="42"/>
      <c r="U274" s="42"/>
      <c r="V274" s="42"/>
      <c r="W274" s="42"/>
      <c r="X274" s="42"/>
      <c r="Y274" s="42"/>
    </row>
    <row r="275" spans="5:25" ht="12.75" customHeight="1" x14ac:dyDescent="0.25">
      <c r="E275" s="42"/>
      <c r="F275" s="42"/>
      <c r="G275" s="42"/>
      <c r="H275" s="42"/>
      <c r="I275" s="42"/>
      <c r="J275" s="42"/>
      <c r="K275" s="42"/>
      <c r="L275" s="42"/>
      <c r="M275" s="42"/>
      <c r="N275" s="42"/>
      <c r="O275" s="42"/>
      <c r="P275" s="42"/>
      <c r="Q275" s="42"/>
      <c r="R275" s="42"/>
      <c r="S275" s="42"/>
      <c r="T275" s="42"/>
      <c r="U275" s="42"/>
      <c r="V275" s="42"/>
      <c r="W275" s="42"/>
      <c r="X275" s="42"/>
      <c r="Y275" s="42"/>
    </row>
    <row r="276" spans="5:25" ht="12.75" customHeight="1" x14ac:dyDescent="0.25">
      <c r="E276" s="42"/>
      <c r="F276" s="42"/>
      <c r="G276" s="42"/>
      <c r="H276" s="42"/>
      <c r="I276" s="42"/>
      <c r="J276" s="42"/>
      <c r="K276" s="42"/>
      <c r="L276" s="42"/>
      <c r="M276" s="42"/>
      <c r="N276" s="42"/>
      <c r="O276" s="42"/>
      <c r="P276" s="42"/>
      <c r="Q276" s="42"/>
      <c r="R276" s="42"/>
      <c r="S276" s="42"/>
      <c r="T276" s="42"/>
      <c r="U276" s="42"/>
      <c r="V276" s="42"/>
      <c r="W276" s="42"/>
      <c r="X276" s="42"/>
      <c r="Y276" s="42"/>
    </row>
    <row r="277" spans="5:25" ht="12.75" customHeight="1" x14ac:dyDescent="0.25">
      <c r="E277" s="42"/>
      <c r="F277" s="42"/>
      <c r="G277" s="42"/>
      <c r="H277" s="42"/>
      <c r="I277" s="42"/>
      <c r="J277" s="42"/>
      <c r="K277" s="42"/>
      <c r="L277" s="42"/>
      <c r="M277" s="42"/>
      <c r="N277" s="42"/>
      <c r="O277" s="42"/>
      <c r="P277" s="42"/>
      <c r="Q277" s="42"/>
      <c r="R277" s="42"/>
      <c r="S277" s="42"/>
      <c r="T277" s="42"/>
      <c r="U277" s="42"/>
      <c r="V277" s="42"/>
      <c r="W277" s="42"/>
      <c r="X277" s="42"/>
      <c r="Y277" s="42"/>
    </row>
    <row r="278" spans="5:25" ht="12.75" customHeight="1" x14ac:dyDescent="0.25">
      <c r="E278" s="42"/>
      <c r="F278" s="42"/>
      <c r="G278" s="42"/>
      <c r="H278" s="42"/>
      <c r="I278" s="42"/>
      <c r="J278" s="42"/>
      <c r="K278" s="42"/>
      <c r="L278" s="42"/>
      <c r="M278" s="42"/>
      <c r="N278" s="42"/>
      <c r="O278" s="42"/>
      <c r="P278" s="42"/>
      <c r="Q278" s="42"/>
      <c r="R278" s="42"/>
      <c r="S278" s="42"/>
      <c r="T278" s="42"/>
      <c r="U278" s="42"/>
      <c r="V278" s="42"/>
      <c r="W278" s="42"/>
      <c r="X278" s="42"/>
      <c r="Y278" s="42"/>
    </row>
  </sheetData>
  <sheetProtection algorithmName="SHA-512" hashValue="cp1Ezlm/K8CLcixRycwVnYMZfe7+Mu8tLpgvGHWgE0W7NLxalyOqlZ1hxIokObSgUAhzz4QlaVcS2fQ5VZsDoA==" saltValue="CNeFdQQJbNS/qpASpHEp/A==" spinCount="100000" sheet="1"/>
  <mergeCells count="347">
    <mergeCell ref="E219:I219"/>
    <mergeCell ref="J219:K219"/>
    <mergeCell ref="N219:O219"/>
    <mergeCell ref="Q219:R219"/>
    <mergeCell ref="S219:T219"/>
    <mergeCell ref="E222:I222"/>
    <mergeCell ref="J230:K230"/>
    <mergeCell ref="Q230:R230"/>
    <mergeCell ref="S230:T230"/>
    <mergeCell ref="S227:T227"/>
    <mergeCell ref="S224:T224"/>
    <mergeCell ref="E227:I227"/>
    <mergeCell ref="J227:K227"/>
    <mergeCell ref="N227:O227"/>
    <mergeCell ref="N224:O224"/>
    <mergeCell ref="Q227:R227"/>
    <mergeCell ref="B224:H224"/>
    <mergeCell ref="J224:K224"/>
    <mergeCell ref="Q224:R224"/>
    <mergeCell ref="E208:I208"/>
    <mergeCell ref="J208:K208"/>
    <mergeCell ref="N208:O208"/>
    <mergeCell ref="Q208:R208"/>
    <mergeCell ref="S208:T208"/>
    <mergeCell ref="E211:I211"/>
    <mergeCell ref="S213:T213"/>
    <mergeCell ref="B216:H216"/>
    <mergeCell ref="J216:K216"/>
    <mergeCell ref="N216:O216"/>
    <mergeCell ref="Q216:R216"/>
    <mergeCell ref="S216:T216"/>
    <mergeCell ref="B213:H213"/>
    <mergeCell ref="J213:K213"/>
    <mergeCell ref="N213:O213"/>
    <mergeCell ref="Q213:R213"/>
    <mergeCell ref="B202:H202"/>
    <mergeCell ref="J202:K202"/>
    <mergeCell ref="N202:O202"/>
    <mergeCell ref="Q202:R202"/>
    <mergeCell ref="S202:T202"/>
    <mergeCell ref="B205:H205"/>
    <mergeCell ref="J205:K205"/>
    <mergeCell ref="N205:O205"/>
    <mergeCell ref="Q205:R205"/>
    <mergeCell ref="S205:T205"/>
    <mergeCell ref="B196:H196"/>
    <mergeCell ref="J196:K196"/>
    <mergeCell ref="N196:O196"/>
    <mergeCell ref="Q196:R196"/>
    <mergeCell ref="S196:T196"/>
    <mergeCell ref="B199:H199"/>
    <mergeCell ref="J199:K199"/>
    <mergeCell ref="N199:O199"/>
    <mergeCell ref="Q199:R199"/>
    <mergeCell ref="S199:T199"/>
    <mergeCell ref="B190:H190"/>
    <mergeCell ref="J190:K190"/>
    <mergeCell ref="N190:O190"/>
    <mergeCell ref="Q190:R190"/>
    <mergeCell ref="S190:T190"/>
    <mergeCell ref="B193:H193"/>
    <mergeCell ref="J193:K193"/>
    <mergeCell ref="N193:O193"/>
    <mergeCell ref="Q193:R193"/>
    <mergeCell ref="S193:T193"/>
    <mergeCell ref="B184:H184"/>
    <mergeCell ref="J184:K184"/>
    <mergeCell ref="N184:O184"/>
    <mergeCell ref="Q184:R184"/>
    <mergeCell ref="S184:T184"/>
    <mergeCell ref="B187:H187"/>
    <mergeCell ref="J187:K187"/>
    <mergeCell ref="N187:O187"/>
    <mergeCell ref="Q187:R187"/>
    <mergeCell ref="S187:T187"/>
    <mergeCell ref="B178:H178"/>
    <mergeCell ref="J178:K178"/>
    <mergeCell ref="N178:O178"/>
    <mergeCell ref="Q178:R178"/>
    <mergeCell ref="S178:T178"/>
    <mergeCell ref="B181:H181"/>
    <mergeCell ref="J181:K181"/>
    <mergeCell ref="N181:O181"/>
    <mergeCell ref="Q181:R181"/>
    <mergeCell ref="S181:T181"/>
    <mergeCell ref="B172:H172"/>
    <mergeCell ref="J172:K172"/>
    <mergeCell ref="N172:O172"/>
    <mergeCell ref="Q172:R172"/>
    <mergeCell ref="S172:T172"/>
    <mergeCell ref="B175:H175"/>
    <mergeCell ref="J175:K175"/>
    <mergeCell ref="N175:O175"/>
    <mergeCell ref="Q175:R175"/>
    <mergeCell ref="S175:T175"/>
    <mergeCell ref="B166:H166"/>
    <mergeCell ref="J166:K166"/>
    <mergeCell ref="N166:O166"/>
    <mergeCell ref="Q166:R166"/>
    <mergeCell ref="S166:T166"/>
    <mergeCell ref="B169:H169"/>
    <mergeCell ref="J169:K169"/>
    <mergeCell ref="N169:O169"/>
    <mergeCell ref="Q169:R169"/>
    <mergeCell ref="S169:T169"/>
    <mergeCell ref="B160:H160"/>
    <mergeCell ref="J160:K160"/>
    <mergeCell ref="N160:O160"/>
    <mergeCell ref="Q160:R160"/>
    <mergeCell ref="S160:T160"/>
    <mergeCell ref="B163:H163"/>
    <mergeCell ref="J163:K163"/>
    <mergeCell ref="N163:O163"/>
    <mergeCell ref="Q163:R163"/>
    <mergeCell ref="S163:T163"/>
    <mergeCell ref="B154:H154"/>
    <mergeCell ref="J154:K154"/>
    <mergeCell ref="N154:O154"/>
    <mergeCell ref="Q154:R154"/>
    <mergeCell ref="S154:T154"/>
    <mergeCell ref="B157:H157"/>
    <mergeCell ref="J157:K157"/>
    <mergeCell ref="N157:O157"/>
    <mergeCell ref="Q157:R157"/>
    <mergeCell ref="S157:T157"/>
    <mergeCell ref="B148:H148"/>
    <mergeCell ref="J148:K148"/>
    <mergeCell ref="N148:O148"/>
    <mergeCell ref="Q148:R148"/>
    <mergeCell ref="S148:T148"/>
    <mergeCell ref="B151:H151"/>
    <mergeCell ref="J151:K151"/>
    <mergeCell ref="N151:O151"/>
    <mergeCell ref="Q151:R151"/>
    <mergeCell ref="S151:T151"/>
    <mergeCell ref="B142:H142"/>
    <mergeCell ref="J142:K142"/>
    <mergeCell ref="N142:O142"/>
    <mergeCell ref="Q142:R142"/>
    <mergeCell ref="S142:T142"/>
    <mergeCell ref="B145:H145"/>
    <mergeCell ref="J145:K145"/>
    <mergeCell ref="N145:O145"/>
    <mergeCell ref="Q145:R145"/>
    <mergeCell ref="S145:T145"/>
    <mergeCell ref="C130:I130"/>
    <mergeCell ref="D132:I132"/>
    <mergeCell ref="E134:I134"/>
    <mergeCell ref="B136:H136"/>
    <mergeCell ref="J136:K136"/>
    <mergeCell ref="N136:O136"/>
    <mergeCell ref="Q136:R136"/>
    <mergeCell ref="S136:T136"/>
    <mergeCell ref="B139:H139"/>
    <mergeCell ref="J139:K139"/>
    <mergeCell ref="N139:O139"/>
    <mergeCell ref="Q139:R139"/>
    <mergeCell ref="S139:T139"/>
    <mergeCell ref="B125:H125"/>
    <mergeCell ref="J125:K125"/>
    <mergeCell ref="N125:O125"/>
    <mergeCell ref="Q125:R125"/>
    <mergeCell ref="S125:T125"/>
    <mergeCell ref="B128:H128"/>
    <mergeCell ref="J128:K128"/>
    <mergeCell ref="N128:O128"/>
    <mergeCell ref="Q128:R128"/>
    <mergeCell ref="S128:T128"/>
    <mergeCell ref="B119:H119"/>
    <mergeCell ref="J119:K119"/>
    <mergeCell ref="N119:O119"/>
    <mergeCell ref="Q119:R119"/>
    <mergeCell ref="S119:T119"/>
    <mergeCell ref="B122:H122"/>
    <mergeCell ref="J122:K122"/>
    <mergeCell ref="N122:O122"/>
    <mergeCell ref="Q122:R122"/>
    <mergeCell ref="S122:T122"/>
    <mergeCell ref="B113:H113"/>
    <mergeCell ref="J113:K113"/>
    <mergeCell ref="N113:O113"/>
    <mergeCell ref="Q113:R113"/>
    <mergeCell ref="S113:T113"/>
    <mergeCell ref="B116:H116"/>
    <mergeCell ref="J116:K116"/>
    <mergeCell ref="N116:O116"/>
    <mergeCell ref="Q116:R116"/>
    <mergeCell ref="S116:T116"/>
    <mergeCell ref="B107:H107"/>
    <mergeCell ref="J107:K107"/>
    <mergeCell ref="N107:O107"/>
    <mergeCell ref="Q107:R107"/>
    <mergeCell ref="S107:T107"/>
    <mergeCell ref="B110:H110"/>
    <mergeCell ref="J110:K110"/>
    <mergeCell ref="N110:O110"/>
    <mergeCell ref="Q110:R110"/>
    <mergeCell ref="S110:T110"/>
    <mergeCell ref="B101:H101"/>
    <mergeCell ref="J101:K101"/>
    <mergeCell ref="N101:O101"/>
    <mergeCell ref="Q101:R101"/>
    <mergeCell ref="S101:T101"/>
    <mergeCell ref="B104:H104"/>
    <mergeCell ref="J104:K104"/>
    <mergeCell ref="N104:O104"/>
    <mergeCell ref="Q104:R104"/>
    <mergeCell ref="S104:T104"/>
    <mergeCell ref="B95:H95"/>
    <mergeCell ref="J95:K95"/>
    <mergeCell ref="N95:O95"/>
    <mergeCell ref="Q95:R95"/>
    <mergeCell ref="S95:T95"/>
    <mergeCell ref="B98:H98"/>
    <mergeCell ref="J98:K98"/>
    <mergeCell ref="N98:O98"/>
    <mergeCell ref="Q98:R98"/>
    <mergeCell ref="S98:T98"/>
    <mergeCell ref="B89:H89"/>
    <mergeCell ref="J89:K89"/>
    <mergeCell ref="N89:O89"/>
    <mergeCell ref="Q89:R89"/>
    <mergeCell ref="S89:T89"/>
    <mergeCell ref="B92:H92"/>
    <mergeCell ref="J92:K92"/>
    <mergeCell ref="N92:O92"/>
    <mergeCell ref="Q92:R92"/>
    <mergeCell ref="S92:T92"/>
    <mergeCell ref="B83:H83"/>
    <mergeCell ref="J83:K83"/>
    <mergeCell ref="N83:O83"/>
    <mergeCell ref="Q83:R83"/>
    <mergeCell ref="S83:T83"/>
    <mergeCell ref="B86:H86"/>
    <mergeCell ref="J86:K86"/>
    <mergeCell ref="N86:O86"/>
    <mergeCell ref="Q86:R86"/>
    <mergeCell ref="S86:T86"/>
    <mergeCell ref="B77:H77"/>
    <mergeCell ref="J77:K77"/>
    <mergeCell ref="N77:O77"/>
    <mergeCell ref="Q77:R77"/>
    <mergeCell ref="S77:T77"/>
    <mergeCell ref="B80:H80"/>
    <mergeCell ref="J80:K80"/>
    <mergeCell ref="N80:O80"/>
    <mergeCell ref="Q80:R80"/>
    <mergeCell ref="S80:T80"/>
    <mergeCell ref="B71:H71"/>
    <mergeCell ref="J71:K71"/>
    <mergeCell ref="N71:O71"/>
    <mergeCell ref="Q71:R71"/>
    <mergeCell ref="S71:T71"/>
    <mergeCell ref="B74:H74"/>
    <mergeCell ref="J74:K74"/>
    <mergeCell ref="N74:O74"/>
    <mergeCell ref="Q74:R74"/>
    <mergeCell ref="S74:T74"/>
    <mergeCell ref="J61:K61"/>
    <mergeCell ref="Q61:R61"/>
    <mergeCell ref="S61:T61"/>
    <mergeCell ref="D64:I64"/>
    <mergeCell ref="E66:I66"/>
    <mergeCell ref="B68:H68"/>
    <mergeCell ref="J68:K68"/>
    <mergeCell ref="N68:O68"/>
    <mergeCell ref="Q68:R68"/>
    <mergeCell ref="S68:T68"/>
    <mergeCell ref="B55:H55"/>
    <mergeCell ref="J55:K55"/>
    <mergeCell ref="N55:O55"/>
    <mergeCell ref="Q55:R55"/>
    <mergeCell ref="S55:T55"/>
    <mergeCell ref="E58:I58"/>
    <mergeCell ref="J58:K58"/>
    <mergeCell ref="N58:O58"/>
    <mergeCell ref="Q58:R58"/>
    <mergeCell ref="S58:T58"/>
    <mergeCell ref="B49:H49"/>
    <mergeCell ref="J49:K49"/>
    <mergeCell ref="N49:O49"/>
    <mergeCell ref="Q49:R49"/>
    <mergeCell ref="S49:T49"/>
    <mergeCell ref="B52:H52"/>
    <mergeCell ref="J52:K52"/>
    <mergeCell ref="N52:O52"/>
    <mergeCell ref="Q52:R52"/>
    <mergeCell ref="S52:T52"/>
    <mergeCell ref="B43:H43"/>
    <mergeCell ref="J43:K43"/>
    <mergeCell ref="N43:O43"/>
    <mergeCell ref="Q43:R43"/>
    <mergeCell ref="S43:T43"/>
    <mergeCell ref="B46:H46"/>
    <mergeCell ref="J46:K46"/>
    <mergeCell ref="N46:O46"/>
    <mergeCell ref="Q46:R46"/>
    <mergeCell ref="S46:T46"/>
    <mergeCell ref="B37:H37"/>
    <mergeCell ref="J37:K37"/>
    <mergeCell ref="N37:O37"/>
    <mergeCell ref="Q37:R37"/>
    <mergeCell ref="S37:T37"/>
    <mergeCell ref="B40:H40"/>
    <mergeCell ref="J40:K40"/>
    <mergeCell ref="N40:O40"/>
    <mergeCell ref="Q40:R40"/>
    <mergeCell ref="S40:T40"/>
    <mergeCell ref="B31:H31"/>
    <mergeCell ref="J31:K31"/>
    <mergeCell ref="N31:O31"/>
    <mergeCell ref="Q31:R31"/>
    <mergeCell ref="S31:T31"/>
    <mergeCell ref="B28:H28"/>
    <mergeCell ref="B34:H34"/>
    <mergeCell ref="J34:K34"/>
    <mergeCell ref="N34:O34"/>
    <mergeCell ref="Q34:R34"/>
    <mergeCell ref="S34:T34"/>
    <mergeCell ref="B22:H22"/>
    <mergeCell ref="J22:K22"/>
    <mergeCell ref="N22:O22"/>
    <mergeCell ref="Q22:R22"/>
    <mergeCell ref="S22:T22"/>
    <mergeCell ref="C16:I16"/>
    <mergeCell ref="D18:I18"/>
    <mergeCell ref="E20:I20"/>
    <mergeCell ref="B25:H25"/>
    <mergeCell ref="J25:K25"/>
    <mergeCell ref="N25:O25"/>
    <mergeCell ref="Q25:R25"/>
    <mergeCell ref="S25:T25"/>
    <mergeCell ref="G12:I12"/>
    <mergeCell ref="M11:T11"/>
    <mergeCell ref="B13:G13"/>
    <mergeCell ref="W11:X11"/>
    <mergeCell ref="G11:I11"/>
    <mergeCell ref="K1:Q1"/>
    <mergeCell ref="G2:S2"/>
    <mergeCell ref="X2:Y2"/>
    <mergeCell ref="X3:Y3"/>
    <mergeCell ref="B9:N9"/>
    <mergeCell ref="X9:Y9"/>
    <mergeCell ref="X8:Y8"/>
    <mergeCell ref="X7:Y7"/>
    <mergeCell ref="G7:S7"/>
    <mergeCell ref="K6:Q6"/>
  </mergeCells>
  <hyperlinks>
    <hyperlink ref="Z233" location="' Note Sheet 2024'!B113" tooltip="Click to Learn More - Alt Left Arrow to Return" display="Note 46" xr:uid="{00000000-0004-0000-0700-000000000000}"/>
    <hyperlink ref="H13" location="' Note Sheet 2024'!B119" tooltip="Click to Learn More - Alt Left Arrow to Return" display="Note 49" xr:uid="{00000000-0004-0000-0700-000001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B1:Z104"/>
  <sheetViews>
    <sheetView showGridLines="0" showOutlineSymbols="0" zoomScaleNormal="100" workbookViewId="0">
      <pane ySplit="8" topLeftCell="A9" activePane="bottomLeft" state="frozen"/>
      <selection pane="bottomLeft" activeCell="Y66" sqref="Y66"/>
    </sheetView>
  </sheetViews>
  <sheetFormatPr defaultColWidth="6.88671875" defaultRowHeight="12.75" customHeight="1" x14ac:dyDescent="0.25"/>
  <cols>
    <col min="1" max="1" width="1.109375" customWidth="1"/>
    <col min="2" max="2" width="1.6640625" customWidth="1"/>
    <col min="3" max="3" width="1.109375" customWidth="1"/>
    <col min="4" max="4" width="1.6640625" customWidth="1"/>
    <col min="5" max="5" width="9.33203125" customWidth="1"/>
    <col min="6" max="6" width="10.6640625" customWidth="1"/>
    <col min="7" max="7" width="1.6640625" customWidth="1"/>
    <col min="8" max="8" width="5.44140625" customWidth="1"/>
    <col min="9" max="9" width="1.44140625" customWidth="1"/>
    <col min="10" max="10" width="1.109375" customWidth="1"/>
    <col min="11" max="11" width="7.5546875" customWidth="1"/>
    <col min="12" max="12" width="1.33203125" customWidth="1"/>
    <col min="13" max="13" width="8.109375" customWidth="1"/>
    <col min="14" max="14" width="2.109375" customWidth="1"/>
    <col min="15" max="15" width="7.109375" customWidth="1"/>
    <col min="16" max="16" width="1.109375" customWidth="1"/>
    <col min="17" max="17" width="7.33203125" customWidth="1"/>
    <col min="18" max="18" width="1.5546875" customWidth="1"/>
    <col min="19" max="19" width="7.6640625" customWidth="1"/>
    <col min="20" max="20" width="1" customWidth="1"/>
    <col min="21" max="21" width="7.5546875" customWidth="1"/>
    <col min="22" max="22" width="2.88671875" customWidth="1"/>
    <col min="23" max="23" width="8.6640625" customWidth="1"/>
    <col min="24" max="24" width="2.88671875" customWidth="1"/>
    <col min="25" max="25" width="8" customWidth="1"/>
  </cols>
  <sheetData>
    <row r="1" spans="2:25" ht="13.5" customHeight="1" x14ac:dyDescent="0.25">
      <c r="K1" s="280" t="s">
        <v>0</v>
      </c>
      <c r="L1" s="280"/>
      <c r="M1" s="280"/>
      <c r="N1" s="280"/>
      <c r="O1" s="280"/>
      <c r="P1" s="280"/>
      <c r="Q1" s="280"/>
    </row>
    <row r="2" spans="2:25" ht="10.5" customHeight="1" x14ac:dyDescent="0.25">
      <c r="G2" s="281" t="str">
        <f>'Gen Fund With Rev'!G2:S2</f>
        <v>Rev thru 12.31.2023 - Exp thru 1.31.2024</v>
      </c>
      <c r="H2" s="281"/>
      <c r="I2" s="281"/>
      <c r="J2" s="281"/>
      <c r="K2" s="281"/>
      <c r="L2" s="281"/>
      <c r="M2" s="281"/>
      <c r="N2" s="281"/>
      <c r="O2" s="281"/>
      <c r="P2" s="281"/>
      <c r="Q2" s="281"/>
      <c r="R2" s="281"/>
      <c r="S2" s="281"/>
      <c r="X2" s="282" t="s">
        <v>1</v>
      </c>
      <c r="Y2" s="282"/>
    </row>
    <row r="3" spans="2:25" ht="10.5" customHeight="1" x14ac:dyDescent="0.25">
      <c r="X3" s="283" t="str">
        <f>'Gen Fund With Rev'!X3:Y3</f>
        <v>2.2.2024</v>
      </c>
      <c r="Y3" s="283"/>
    </row>
    <row r="4" spans="2:25" ht="10.5" customHeight="1" x14ac:dyDescent="0.25">
      <c r="B4" s="269" t="s">
        <v>2</v>
      </c>
      <c r="C4" s="269"/>
      <c r="D4" s="269"/>
      <c r="E4" s="269"/>
      <c r="F4" s="269"/>
      <c r="G4" s="269"/>
      <c r="H4" s="269"/>
      <c r="I4" s="269"/>
      <c r="J4" s="269"/>
      <c r="K4" s="269"/>
      <c r="L4" s="269"/>
      <c r="M4" s="269"/>
      <c r="N4" s="269"/>
      <c r="X4" s="284" t="str">
        <f>'Gen Fund With Rev'!X4:Y4</f>
        <v>5:52pm</v>
      </c>
      <c r="Y4" s="284"/>
    </row>
    <row r="5" spans="2:25" ht="9" customHeight="1" x14ac:dyDescent="0.25"/>
    <row r="6" spans="2:25" ht="10.5" customHeight="1" x14ac:dyDescent="0.25">
      <c r="B6" s="156" t="str">
        <f>'Gen Fund With Rev'!B6</f>
        <v xml:space="preserve">Estimated 2024 Taxable Value </v>
      </c>
      <c r="C6" s="156"/>
      <c r="D6" s="156"/>
      <c r="E6" s="156"/>
      <c r="F6" s="156"/>
      <c r="G6" s="314">
        <f>'Gen Fund With Rev'!G6:J6</f>
        <v>291506190</v>
      </c>
      <c r="H6" s="275"/>
      <c r="I6" s="275"/>
      <c r="K6" s="3" t="s">
        <v>3</v>
      </c>
      <c r="M6" s="276" t="s">
        <v>4</v>
      </c>
      <c r="N6" s="276"/>
      <c r="O6" s="276"/>
      <c r="P6" s="276"/>
      <c r="Q6" s="276"/>
      <c r="R6" s="276"/>
      <c r="S6" s="276"/>
      <c r="T6" s="276"/>
      <c r="U6" s="4" t="s">
        <v>5</v>
      </c>
      <c r="V6" s="4"/>
      <c r="W6" s="277" t="s">
        <v>6</v>
      </c>
      <c r="X6" s="277"/>
      <c r="Y6" s="4" t="s">
        <v>7</v>
      </c>
    </row>
    <row r="7" spans="2:25" ht="12" customHeight="1" x14ac:dyDescent="0.25">
      <c r="B7" s="156" t="str">
        <f>'Gen Fund With Rev'!B7</f>
        <v>Estimated Tax Rate for 2024</v>
      </c>
      <c r="C7" s="156"/>
      <c r="D7" s="156"/>
      <c r="E7" s="156"/>
      <c r="F7" s="156"/>
      <c r="G7" s="317">
        <f>'Gen Fund With Rev'!G7:I7</f>
        <v>0.57550000000000001</v>
      </c>
      <c r="H7" s="279"/>
      <c r="I7" s="279"/>
      <c r="K7" s="3" t="s">
        <v>8</v>
      </c>
      <c r="M7" s="3" t="s">
        <v>9</v>
      </c>
      <c r="O7" s="3" t="s">
        <v>10</v>
      </c>
      <c r="Q7" s="3" t="s">
        <v>11</v>
      </c>
      <c r="S7" s="3" t="s">
        <v>12</v>
      </c>
    </row>
    <row r="8" spans="2:25" ht="13.2" x14ac:dyDescent="0.25">
      <c r="B8" s="156" t="str">
        <f>'Gen Fund With Rev'!B8:G8</f>
        <v>Month: 1/02/2024</v>
      </c>
      <c r="C8" s="157"/>
      <c r="D8" s="157"/>
      <c r="E8" s="157"/>
      <c r="F8" s="157"/>
      <c r="G8" s="157"/>
      <c r="H8" s="157" t="s">
        <v>494</v>
      </c>
      <c r="K8" s="3" t="s">
        <v>13</v>
      </c>
      <c r="M8" s="3" t="s">
        <v>14</v>
      </c>
      <c r="O8" s="3" t="s">
        <v>14</v>
      </c>
      <c r="Q8" s="154" t="str">
        <f>'Gen Fund With Rev'!Q8</f>
        <v>January</v>
      </c>
      <c r="S8" s="3" t="s">
        <v>15</v>
      </c>
      <c r="U8" s="7" t="s">
        <v>16</v>
      </c>
      <c r="V8" s="1"/>
      <c r="W8" s="7" t="s">
        <v>17</v>
      </c>
      <c r="X8" s="7"/>
      <c r="Y8" s="7" t="s">
        <v>18</v>
      </c>
    </row>
    <row r="9" spans="2:25" ht="3" customHeight="1" x14ac:dyDescent="0.25"/>
    <row r="10" spans="2:25" ht="19.8" customHeight="1" x14ac:dyDescent="0.25">
      <c r="W10" s="7"/>
    </row>
    <row r="11" spans="2:25" ht="12" customHeight="1" x14ac:dyDescent="0.25">
      <c r="C11" s="269" t="s">
        <v>362</v>
      </c>
      <c r="D11" s="269"/>
      <c r="E11" s="269"/>
      <c r="F11" s="269"/>
      <c r="G11" s="269"/>
      <c r="H11" s="269"/>
      <c r="I11" s="269"/>
    </row>
    <row r="12" spans="2:25" ht="12.75" hidden="1" customHeight="1" x14ac:dyDescent="0.25"/>
    <row r="13" spans="2:25" ht="12" customHeight="1" x14ac:dyDescent="0.25">
      <c r="D13" s="269" t="s">
        <v>20</v>
      </c>
      <c r="E13" s="269"/>
      <c r="F13" s="269"/>
      <c r="G13" s="269"/>
      <c r="H13" s="269"/>
      <c r="I13" s="269"/>
    </row>
    <row r="14" spans="2:25" ht="12.75" hidden="1" customHeight="1" x14ac:dyDescent="0.25"/>
    <row r="15" spans="2:25" ht="12" customHeight="1" x14ac:dyDescent="0.25">
      <c r="E15" s="269" t="s">
        <v>21</v>
      </c>
      <c r="F15" s="269"/>
      <c r="G15" s="269"/>
      <c r="H15" s="269"/>
      <c r="I15" s="269"/>
    </row>
    <row r="16" spans="2:25" ht="12.75" hidden="1" customHeight="1" x14ac:dyDescent="0.25"/>
    <row r="17" spans="2:26" ht="12" customHeight="1" x14ac:dyDescent="0.25">
      <c r="B17" s="269" t="s">
        <v>373</v>
      </c>
      <c r="C17" s="269"/>
      <c r="D17" s="269"/>
      <c r="E17" s="269"/>
      <c r="F17" s="269"/>
      <c r="G17" s="269"/>
      <c r="H17" s="269"/>
      <c r="J17" s="285">
        <v>0</v>
      </c>
      <c r="K17" s="285"/>
      <c r="M17" s="5">
        <v>0</v>
      </c>
      <c r="N17" s="285">
        <v>0</v>
      </c>
      <c r="O17" s="285"/>
      <c r="Q17" s="290">
        <v>0</v>
      </c>
      <c r="R17" s="290"/>
      <c r="S17" s="285">
        <v>0</v>
      </c>
      <c r="T17" s="285"/>
      <c r="U17" s="8">
        <v>0</v>
      </c>
      <c r="W17" s="41">
        <v>0</v>
      </c>
      <c r="Y17" s="41">
        <v>0</v>
      </c>
    </row>
    <row r="18" spans="2:26" ht="6" customHeight="1" x14ac:dyDescent="0.25"/>
    <row r="19" spans="2:26" ht="12.75" hidden="1" customHeight="1" x14ac:dyDescent="0.25"/>
    <row r="20" spans="2:26" ht="12" customHeight="1" x14ac:dyDescent="0.25">
      <c r="B20" s="269" t="s">
        <v>38</v>
      </c>
      <c r="C20" s="269"/>
      <c r="D20" s="269"/>
      <c r="E20" s="269"/>
      <c r="F20" s="269"/>
      <c r="G20" s="269"/>
      <c r="H20" s="269"/>
      <c r="J20" s="285">
        <v>115.64</v>
      </c>
      <c r="K20" s="285"/>
      <c r="M20" s="5">
        <v>50</v>
      </c>
      <c r="N20" s="285">
        <v>50</v>
      </c>
      <c r="O20" s="285"/>
      <c r="Q20" s="285">
        <v>42.01</v>
      </c>
      <c r="R20" s="285"/>
      <c r="S20" s="285">
        <v>0</v>
      </c>
      <c r="T20" s="285"/>
      <c r="U20" s="8">
        <v>0</v>
      </c>
      <c r="W20" s="41">
        <v>0</v>
      </c>
      <c r="Y20" s="41">
        <v>0</v>
      </c>
    </row>
    <row r="21" spans="2:26" ht="6" customHeight="1" x14ac:dyDescent="0.25"/>
    <row r="22" spans="2:26" ht="12.75" hidden="1" customHeight="1" x14ac:dyDescent="0.25"/>
    <row r="23" spans="2:26" ht="12" customHeight="1" x14ac:dyDescent="0.25">
      <c r="B23" s="269" t="s">
        <v>41</v>
      </c>
      <c r="C23" s="269"/>
      <c r="D23" s="269"/>
      <c r="E23" s="269"/>
      <c r="F23" s="269"/>
      <c r="G23" s="269"/>
      <c r="H23" s="269"/>
      <c r="J23" s="285">
        <v>0</v>
      </c>
      <c r="K23" s="285"/>
      <c r="M23" s="5">
        <v>0</v>
      </c>
      <c r="N23" s="285">
        <v>0</v>
      </c>
      <c r="O23" s="285"/>
      <c r="Q23" s="285">
        <v>0</v>
      </c>
      <c r="R23" s="285"/>
      <c r="S23" s="285">
        <v>0</v>
      </c>
      <c r="T23" s="285"/>
      <c r="U23" s="8">
        <v>0</v>
      </c>
      <c r="W23" s="41">
        <v>0</v>
      </c>
      <c r="Y23" s="41"/>
    </row>
    <row r="24" spans="2:26" ht="6" customHeight="1" x14ac:dyDescent="0.25"/>
    <row r="25" spans="2:26" ht="12.75" hidden="1" customHeight="1" x14ac:dyDescent="0.25"/>
    <row r="26" spans="2:26" ht="12" customHeight="1" x14ac:dyDescent="0.25">
      <c r="B26" s="269" t="s">
        <v>45</v>
      </c>
      <c r="C26" s="269"/>
      <c r="D26" s="269"/>
      <c r="E26" s="269"/>
      <c r="F26" s="269"/>
      <c r="G26" s="269"/>
      <c r="H26" s="269"/>
      <c r="J26" s="285">
        <v>0</v>
      </c>
      <c r="K26" s="285"/>
      <c r="M26" s="5">
        <v>0</v>
      </c>
      <c r="N26" s="285">
        <v>0</v>
      </c>
      <c r="O26" s="285"/>
      <c r="Q26" s="285">
        <v>0</v>
      </c>
      <c r="R26" s="285"/>
      <c r="S26" s="285">
        <v>0</v>
      </c>
      <c r="T26" s="285"/>
      <c r="U26" s="8">
        <v>0</v>
      </c>
      <c r="W26" s="41">
        <v>0</v>
      </c>
      <c r="Y26" s="41"/>
      <c r="Z26" s="13"/>
    </row>
    <row r="27" spans="2:26" ht="6" customHeight="1" x14ac:dyDescent="0.25"/>
    <row r="28" spans="2:26" ht="2.25" customHeight="1" x14ac:dyDescent="0.25"/>
    <row r="29" spans="2:26" ht="10.5" customHeight="1" x14ac:dyDescent="0.25">
      <c r="E29" s="269" t="s">
        <v>21</v>
      </c>
      <c r="F29" s="269"/>
      <c r="G29" s="269"/>
      <c r="H29" s="269"/>
      <c r="I29" s="269"/>
      <c r="J29" s="294">
        <v>0</v>
      </c>
      <c r="K29" s="294"/>
      <c r="M29" s="6">
        <v>50</v>
      </c>
      <c r="N29" s="294">
        <v>50</v>
      </c>
      <c r="O29" s="294"/>
      <c r="Q29" s="295">
        <f>SUM(Q17:Q26)</f>
        <v>42.01</v>
      </c>
      <c r="R29" s="295">
        <f>SUM(R17:R26)</f>
        <v>0</v>
      </c>
      <c r="S29" s="295">
        <v>0</v>
      </c>
      <c r="T29" s="295"/>
      <c r="U29" s="23">
        <f>SUM(U17:U26)</f>
        <v>0</v>
      </c>
      <c r="V29" s="23"/>
      <c r="W29" s="23">
        <f>SUM(W17:W26)</f>
        <v>0</v>
      </c>
      <c r="X29" s="23"/>
      <c r="Y29" s="23">
        <f>SUM(Y17:Y26)</f>
        <v>0</v>
      </c>
    </row>
    <row r="30" spans="2:26" ht="7.5" customHeight="1" x14ac:dyDescent="0.25"/>
    <row r="31" spans="2:26" ht="2.25" customHeight="1" x14ac:dyDescent="0.25"/>
    <row r="32" spans="2:26" ht="10.5" customHeight="1" x14ac:dyDescent="0.25">
      <c r="E32" s="269" t="s">
        <v>46</v>
      </c>
      <c r="F32" s="269"/>
      <c r="G32" s="269"/>
      <c r="H32" s="269"/>
      <c r="I32" s="269"/>
      <c r="J32" s="270">
        <v>115.64</v>
      </c>
      <c r="K32" s="270"/>
      <c r="M32" s="143">
        <v>50</v>
      </c>
      <c r="N32" s="6"/>
      <c r="O32" s="143">
        <v>50</v>
      </c>
      <c r="P32" s="6"/>
      <c r="Q32" s="297">
        <f>SUM(Q29)</f>
        <v>42.01</v>
      </c>
      <c r="R32" s="297">
        <f>SUM(R29)</f>
        <v>0</v>
      </c>
      <c r="S32" s="295">
        <v>0</v>
      </c>
      <c r="T32" s="295"/>
      <c r="U32" s="144">
        <f>SUM(U29)</f>
        <v>0</v>
      </c>
      <c r="V32" s="23"/>
      <c r="W32" s="144">
        <f>SUM(W29)</f>
        <v>0</v>
      </c>
      <c r="X32" s="23"/>
      <c r="Y32" s="144">
        <f>SUM(Y29)</f>
        <v>0</v>
      </c>
    </row>
    <row r="33" spans="2:25" ht="21.75" customHeight="1" x14ac:dyDescent="0.25"/>
    <row r="34" spans="2:25" ht="12.75" hidden="1" customHeight="1" x14ac:dyDescent="0.25"/>
    <row r="35" spans="2:25" ht="12" customHeight="1" x14ac:dyDescent="0.25">
      <c r="D35" s="269" t="s">
        <v>47</v>
      </c>
      <c r="E35" s="269"/>
      <c r="F35" s="269"/>
      <c r="G35" s="269"/>
      <c r="H35" s="269"/>
      <c r="I35" s="269"/>
    </row>
    <row r="36" spans="2:25" ht="12.75" hidden="1" customHeight="1" x14ac:dyDescent="0.25"/>
    <row r="37" spans="2:25" ht="7.5" customHeight="1" x14ac:dyDescent="0.25"/>
    <row r="38" spans="2:25" ht="12.75" hidden="1" customHeight="1" x14ac:dyDescent="0.25"/>
    <row r="39" spans="2:25" ht="12" customHeight="1" x14ac:dyDescent="0.25">
      <c r="E39" s="269" t="s">
        <v>130</v>
      </c>
      <c r="F39" s="269"/>
      <c r="G39" s="269"/>
      <c r="H39" s="269"/>
      <c r="I39" s="269"/>
    </row>
    <row r="40" spans="2:25" ht="12.75" hidden="1" customHeight="1" x14ac:dyDescent="0.25"/>
    <row r="41" spans="2:25" ht="12" customHeight="1" x14ac:dyDescent="0.25">
      <c r="B41" s="269" t="s">
        <v>131</v>
      </c>
      <c r="C41" s="269"/>
      <c r="D41" s="269"/>
      <c r="E41" s="269"/>
      <c r="F41" s="269"/>
      <c r="G41" s="269"/>
      <c r="H41" s="269"/>
      <c r="J41" s="285">
        <v>0</v>
      </c>
      <c r="K41" s="285"/>
      <c r="M41" s="5">
        <v>0</v>
      </c>
      <c r="N41" s="285">
        <v>0</v>
      </c>
      <c r="O41" s="285"/>
      <c r="Q41" s="285">
        <v>0</v>
      </c>
      <c r="R41" s="285"/>
      <c r="S41" s="285">
        <v>0</v>
      </c>
      <c r="T41" s="285"/>
      <c r="U41" s="8"/>
      <c r="W41" s="41">
        <v>0</v>
      </c>
      <c r="Y41" s="41"/>
    </row>
    <row r="42" spans="2:25" ht="6" customHeight="1" x14ac:dyDescent="0.25"/>
    <row r="43" spans="2:25" ht="2.25" customHeight="1" x14ac:dyDescent="0.25"/>
    <row r="44" spans="2:25" ht="10.5" customHeight="1" x14ac:dyDescent="0.25">
      <c r="E44" s="269" t="s">
        <v>132</v>
      </c>
      <c r="F44" s="269"/>
      <c r="G44" s="269"/>
      <c r="H44" s="269"/>
      <c r="I44" s="269"/>
      <c r="J44" s="295">
        <v>0</v>
      </c>
      <c r="K44" s="295"/>
      <c r="L44" s="27"/>
      <c r="M44" s="23">
        <v>0</v>
      </c>
      <c r="N44" s="295">
        <v>0</v>
      </c>
      <c r="O44" s="295"/>
      <c r="P44" s="27"/>
      <c r="Q44" s="295">
        <f>SUM(Q41)</f>
        <v>0</v>
      </c>
      <c r="R44" s="295"/>
      <c r="S44" s="295">
        <v>0</v>
      </c>
      <c r="T44" s="295"/>
      <c r="U44" s="23">
        <f>SUM(U41)</f>
        <v>0</v>
      </c>
      <c r="V44" s="6"/>
      <c r="W44" s="23">
        <f>SUM(W41)</f>
        <v>0</v>
      </c>
      <c r="X44" s="6"/>
      <c r="Y44" s="23">
        <v>0</v>
      </c>
    </row>
    <row r="45" spans="2:25" ht="7.5" customHeight="1" x14ac:dyDescent="0.25"/>
    <row r="46" spans="2:25" ht="12.75" hidden="1" customHeight="1" x14ac:dyDescent="0.25"/>
    <row r="47" spans="2:25" ht="12" customHeight="1" x14ac:dyDescent="0.25">
      <c r="E47" s="269"/>
      <c r="F47" s="269"/>
      <c r="G47" s="269"/>
      <c r="H47" s="269"/>
      <c r="I47" s="269"/>
    </row>
    <row r="48" spans="2:25" ht="12.75" hidden="1" customHeight="1" x14ac:dyDescent="0.25"/>
    <row r="49" spans="2:26" ht="12" customHeight="1" x14ac:dyDescent="0.25">
      <c r="B49" s="269" t="s">
        <v>487</v>
      </c>
      <c r="C49" s="269"/>
      <c r="D49" s="269"/>
      <c r="E49" s="269"/>
      <c r="F49" s="269"/>
      <c r="G49" s="269"/>
      <c r="H49" s="269"/>
      <c r="J49" s="285">
        <v>60574.14</v>
      </c>
      <c r="K49" s="285"/>
      <c r="M49" s="5">
        <v>121148</v>
      </c>
      <c r="N49" s="285">
        <v>121148</v>
      </c>
      <c r="O49" s="285"/>
      <c r="Q49" s="285">
        <v>60574.14</v>
      </c>
      <c r="R49" s="285"/>
      <c r="S49" s="285">
        <v>0</v>
      </c>
      <c r="T49" s="285"/>
      <c r="U49" s="8">
        <v>0</v>
      </c>
      <c r="W49" s="41">
        <v>0</v>
      </c>
      <c r="Y49" s="41"/>
    </row>
    <row r="50" spans="2:26" ht="6" customHeight="1" x14ac:dyDescent="0.25"/>
    <row r="51" spans="2:26" ht="12.75" hidden="1" customHeight="1" x14ac:dyDescent="0.25"/>
    <row r="52" spans="2:26" ht="12" customHeight="1" x14ac:dyDescent="0.25">
      <c r="B52" s="269" t="s">
        <v>204</v>
      </c>
      <c r="C52" s="269"/>
      <c r="D52" s="269"/>
      <c r="E52" s="269"/>
      <c r="F52" s="269"/>
      <c r="G52" s="269"/>
      <c r="H52" s="269"/>
      <c r="J52" s="285">
        <v>0</v>
      </c>
      <c r="K52" s="285"/>
      <c r="M52" s="5">
        <v>0</v>
      </c>
      <c r="N52" s="285">
        <v>0</v>
      </c>
      <c r="O52" s="285"/>
      <c r="Q52" s="285">
        <v>0</v>
      </c>
      <c r="R52" s="285"/>
      <c r="S52" s="285">
        <v>0</v>
      </c>
      <c r="T52" s="285"/>
      <c r="U52" s="8">
        <v>0</v>
      </c>
      <c r="W52" s="8">
        <v>0</v>
      </c>
      <c r="Y52" s="8"/>
    </row>
    <row r="53" spans="2:26" ht="2.25" customHeight="1" x14ac:dyDescent="0.25"/>
    <row r="54" spans="2:26" ht="10.199999999999999" customHeight="1" x14ac:dyDescent="0.25">
      <c r="E54" s="269" t="s">
        <v>136</v>
      </c>
      <c r="F54" s="269"/>
      <c r="G54" s="269"/>
      <c r="H54" s="269"/>
      <c r="I54" s="269"/>
    </row>
    <row r="55" spans="2:26" ht="10.199999999999999" customHeight="1" x14ac:dyDescent="0.25"/>
    <row r="56" spans="2:26" ht="10.199999999999999" customHeight="1" x14ac:dyDescent="0.25">
      <c r="B56" s="269" t="s">
        <v>257</v>
      </c>
      <c r="C56" s="269"/>
      <c r="D56" s="269"/>
      <c r="E56" s="269"/>
      <c r="F56" s="269"/>
      <c r="G56" s="269"/>
      <c r="H56" s="269"/>
      <c r="J56" s="285">
        <v>0</v>
      </c>
      <c r="K56" s="285"/>
      <c r="M56" s="5">
        <v>174331</v>
      </c>
      <c r="N56" s="285">
        <v>174331</v>
      </c>
      <c r="O56" s="285"/>
      <c r="Q56" s="289">
        <v>0</v>
      </c>
      <c r="R56" s="289"/>
      <c r="S56" s="285">
        <v>0</v>
      </c>
      <c r="T56" s="285"/>
      <c r="U56" s="8">
        <v>174409.32</v>
      </c>
      <c r="W56" s="41">
        <v>0</v>
      </c>
      <c r="Y56" s="41"/>
      <c r="Z56" s="155" t="s">
        <v>489</v>
      </c>
    </row>
    <row r="57" spans="2:26" ht="10.199999999999999" customHeight="1" x14ac:dyDescent="0.25">
      <c r="E57" s="10"/>
    </row>
    <row r="58" spans="2:26" ht="10.199999999999999" customHeight="1" x14ac:dyDescent="0.25"/>
    <row r="59" spans="2:26" ht="10.199999999999999" customHeight="1" x14ac:dyDescent="0.25">
      <c r="E59" s="269" t="s">
        <v>138</v>
      </c>
      <c r="F59" s="269"/>
      <c r="G59" s="269"/>
      <c r="H59" s="269"/>
      <c r="I59" s="269"/>
      <c r="J59" s="295">
        <v>0</v>
      </c>
      <c r="K59" s="295"/>
      <c r="L59" s="27"/>
      <c r="M59" s="23">
        <v>174331</v>
      </c>
      <c r="N59" s="295">
        <v>174331</v>
      </c>
      <c r="O59" s="295"/>
      <c r="P59" s="27"/>
      <c r="Q59" s="295">
        <f>SUM(Q44:R58)</f>
        <v>60574.14</v>
      </c>
      <c r="R59" s="295"/>
      <c r="S59" s="295">
        <v>0</v>
      </c>
      <c r="T59" s="295"/>
      <c r="U59" s="23">
        <f>SUM(U56)</f>
        <v>174409.32</v>
      </c>
      <c r="V59" s="23"/>
      <c r="W59" s="23">
        <f>SUM(W56)</f>
        <v>0</v>
      </c>
      <c r="X59" s="23"/>
      <c r="Y59" s="23">
        <f>SUM(Y56)</f>
        <v>0</v>
      </c>
    </row>
    <row r="60" spans="2:26" ht="10.199999999999999" customHeight="1" x14ac:dyDescent="0.25"/>
    <row r="61" spans="2:26" ht="9.6" customHeight="1" x14ac:dyDescent="0.25"/>
    <row r="62" spans="2:26" ht="6" customHeight="1" x14ac:dyDescent="0.25"/>
    <row r="63" spans="2:26" ht="13.2" x14ac:dyDescent="0.25">
      <c r="E63" s="269" t="s">
        <v>363</v>
      </c>
      <c r="F63" s="269"/>
      <c r="G63" s="269"/>
      <c r="H63" s="269"/>
      <c r="I63" s="269"/>
      <c r="J63" s="294">
        <v>0</v>
      </c>
      <c r="K63" s="294"/>
      <c r="M63" s="6">
        <v>0</v>
      </c>
      <c r="N63" s="294">
        <v>0</v>
      </c>
      <c r="O63" s="294"/>
      <c r="Q63" s="294">
        <v>0</v>
      </c>
      <c r="R63" s="294"/>
      <c r="S63" s="294">
        <v>0</v>
      </c>
      <c r="T63" s="294"/>
      <c r="U63" s="6">
        <v>0</v>
      </c>
      <c r="V63" s="6"/>
      <c r="W63" s="6">
        <v>0</v>
      </c>
      <c r="X63" s="6"/>
      <c r="Y63" s="6">
        <v>0</v>
      </c>
    </row>
    <row r="66" spans="5:25" ht="11.4" customHeight="1" x14ac:dyDescent="0.25">
      <c r="E66" s="269" t="s">
        <v>139</v>
      </c>
      <c r="F66" s="269"/>
      <c r="G66" s="269"/>
      <c r="H66" s="269"/>
      <c r="I66" s="269"/>
      <c r="J66" s="270">
        <v>60574.14</v>
      </c>
      <c r="K66" s="270"/>
      <c r="M66" s="143">
        <v>295479</v>
      </c>
      <c r="N66" s="270">
        <v>295479</v>
      </c>
      <c r="O66" s="270"/>
      <c r="Q66" s="297">
        <f>SUM(Q44,Q59,Q63)</f>
        <v>60574.14</v>
      </c>
      <c r="R66" s="297" t="e">
        <f>SUM(#REF!,#REF!,R44,R63)</f>
        <v>#REF!</v>
      </c>
      <c r="S66" s="295">
        <v>0</v>
      </c>
      <c r="T66" s="295"/>
      <c r="U66" s="144">
        <f>SUM(U44,U59,U63)</f>
        <v>174409.32</v>
      </c>
      <c r="V66" s="23"/>
      <c r="W66" s="144">
        <f>SUM(W44,W59,W63)</f>
        <v>0</v>
      </c>
      <c r="X66" s="23"/>
      <c r="Y66" s="144">
        <f>SUM(Y44,Y59,Y63)</f>
        <v>0</v>
      </c>
    </row>
    <row r="68" spans="5:25" ht="12.75" customHeight="1" x14ac:dyDescent="0.25">
      <c r="M68" s="276" t="s">
        <v>360</v>
      </c>
      <c r="N68" s="276"/>
      <c r="O68" s="276"/>
      <c r="U68" s="45">
        <f>SUM(U32-U66)</f>
        <v>-174409.32</v>
      </c>
      <c r="W68" s="45">
        <f>SUM(W32-W66)</f>
        <v>0</v>
      </c>
      <c r="Y68" s="45">
        <f>SUM(Y32-Y66)</f>
        <v>0</v>
      </c>
    </row>
    <row r="71" spans="5:25" ht="12.75" customHeight="1" x14ac:dyDescent="0.25">
      <c r="F71" s="276" t="s">
        <v>243</v>
      </c>
      <c r="G71" s="276"/>
      <c r="H71" s="276"/>
      <c r="J71" s="324"/>
      <c r="K71" s="324"/>
      <c r="M71" s="5"/>
      <c r="N71" s="285"/>
      <c r="O71" s="285"/>
      <c r="Q71" s="285" t="str">
        <f>'Gen Fund With Rev'!S799</f>
        <v xml:space="preserve">Fund Balance as of 12.31.2023 </v>
      </c>
      <c r="R71" s="285"/>
      <c r="S71" s="306"/>
      <c r="T71" s="306"/>
      <c r="U71" s="5"/>
      <c r="V71" s="5"/>
      <c r="W71" s="25">
        <v>174409.32</v>
      </c>
      <c r="X71" s="5"/>
      <c r="Y71" s="5"/>
    </row>
    <row r="72" spans="5:25" ht="12.75" customHeight="1" x14ac:dyDescent="0.25">
      <c r="F72" s="276" t="s">
        <v>244</v>
      </c>
      <c r="G72" s="276"/>
      <c r="H72" s="276"/>
      <c r="J72" s="319"/>
      <c r="K72" s="319">
        <f>SUM(W32-W66)</f>
        <v>0</v>
      </c>
      <c r="M72" s="5"/>
      <c r="N72" s="285"/>
      <c r="O72" s="285"/>
      <c r="Q72" s="285" t="str">
        <f>'Gen Fund With Rev'!S800</f>
        <v xml:space="preserve">Fund Balance as of 0xxxx </v>
      </c>
      <c r="R72" s="285"/>
      <c r="S72" s="306"/>
      <c r="T72" s="306"/>
      <c r="U72" s="5"/>
      <c r="V72" s="5"/>
      <c r="W72" s="25" t="s">
        <v>235</v>
      </c>
    </row>
    <row r="75" spans="5:25" ht="12.75" customHeight="1" x14ac:dyDescent="0.25">
      <c r="E75" s="10"/>
    </row>
    <row r="78" spans="5:25" ht="12.75" customHeight="1" x14ac:dyDescent="0.25">
      <c r="E78" s="10"/>
    </row>
    <row r="79" spans="5:25" ht="12.75" customHeight="1" x14ac:dyDescent="0.25">
      <c r="E79" s="42"/>
      <c r="F79" s="42"/>
      <c r="G79" s="42"/>
      <c r="H79" s="42"/>
      <c r="I79" s="42"/>
      <c r="J79" s="42"/>
      <c r="K79" s="42"/>
      <c r="L79" s="42"/>
      <c r="M79" s="42"/>
      <c r="N79" s="42"/>
      <c r="O79" s="42"/>
      <c r="P79" s="42"/>
      <c r="Q79" s="42"/>
      <c r="R79" s="42"/>
      <c r="S79" s="42"/>
      <c r="T79" s="42"/>
      <c r="U79" s="42"/>
      <c r="V79" s="42"/>
      <c r="W79" s="42"/>
      <c r="X79" s="42"/>
      <c r="Y79" s="42"/>
    </row>
    <row r="80" spans="5:25" ht="12.75" customHeight="1" x14ac:dyDescent="0.25">
      <c r="E80" s="42"/>
      <c r="F80" s="42"/>
      <c r="G80" s="42"/>
      <c r="H80" s="42"/>
      <c r="I80" s="42"/>
      <c r="J80" s="42"/>
      <c r="K80" s="42"/>
      <c r="L80" s="42"/>
      <c r="M80" s="42"/>
      <c r="N80" s="42"/>
      <c r="O80" s="42"/>
      <c r="P80" s="42"/>
      <c r="Q80" s="42"/>
      <c r="R80" s="42"/>
      <c r="S80" s="42"/>
      <c r="T80" s="42"/>
      <c r="U80" s="42"/>
      <c r="V80" s="42"/>
      <c r="W80" s="42"/>
      <c r="X80" s="42"/>
      <c r="Y80" s="42"/>
    </row>
    <row r="81" spans="5:25" ht="12.75" customHeight="1" x14ac:dyDescent="0.25">
      <c r="E81" s="42"/>
      <c r="F81" s="42"/>
      <c r="G81" s="42"/>
      <c r="H81" s="42"/>
      <c r="I81" s="42"/>
      <c r="J81" s="42"/>
      <c r="K81" s="42"/>
      <c r="L81" s="42"/>
      <c r="M81" s="42"/>
      <c r="N81" s="42"/>
      <c r="O81" s="42"/>
      <c r="P81" s="42"/>
      <c r="Q81" s="42"/>
      <c r="R81" s="42"/>
      <c r="S81" s="42"/>
      <c r="T81" s="42"/>
      <c r="U81" s="42"/>
      <c r="V81" s="42"/>
      <c r="W81" s="42"/>
      <c r="X81" s="42"/>
      <c r="Y81" s="42"/>
    </row>
    <row r="82" spans="5:25" ht="12.75" customHeight="1" x14ac:dyDescent="0.25">
      <c r="E82" s="42"/>
      <c r="F82" s="42"/>
      <c r="G82" s="42"/>
      <c r="H82" s="42"/>
      <c r="I82" s="42"/>
      <c r="J82" s="42"/>
      <c r="K82" s="42"/>
      <c r="L82" s="42"/>
      <c r="M82" s="42"/>
      <c r="N82" s="42"/>
      <c r="O82" s="42"/>
      <c r="P82" s="42"/>
      <c r="Q82" s="42"/>
      <c r="R82" s="42"/>
      <c r="S82" s="42"/>
      <c r="T82" s="42"/>
      <c r="U82" s="42"/>
      <c r="V82" s="42"/>
      <c r="W82" s="42"/>
      <c r="X82" s="42"/>
      <c r="Y82" s="42"/>
    </row>
    <row r="83" spans="5:25" ht="12.75" customHeight="1" x14ac:dyDescent="0.25">
      <c r="E83" s="42"/>
      <c r="F83" s="42"/>
      <c r="G83" s="42"/>
      <c r="H83" s="42"/>
      <c r="I83" s="42"/>
      <c r="J83" s="42"/>
      <c r="K83" s="42"/>
      <c r="L83" s="42"/>
      <c r="M83" s="42"/>
      <c r="N83" s="42"/>
      <c r="O83" s="42"/>
      <c r="P83" s="42"/>
      <c r="Q83" s="42"/>
      <c r="R83" s="42"/>
      <c r="S83" s="42"/>
      <c r="T83" s="42"/>
      <c r="U83" s="42"/>
      <c r="V83" s="42"/>
      <c r="W83" s="42"/>
      <c r="X83" s="42"/>
      <c r="Y83" s="42"/>
    </row>
    <row r="84" spans="5:25" ht="12.75" customHeight="1" x14ac:dyDescent="0.25">
      <c r="E84" s="42"/>
      <c r="F84" s="42"/>
      <c r="G84" s="42"/>
      <c r="H84" s="42"/>
      <c r="I84" s="42"/>
      <c r="J84" s="42"/>
      <c r="K84" s="42"/>
      <c r="L84" s="42"/>
      <c r="M84" s="42"/>
      <c r="N84" s="42"/>
      <c r="O84" s="42"/>
      <c r="P84" s="42"/>
      <c r="Q84" s="42"/>
      <c r="R84" s="42"/>
      <c r="S84" s="42"/>
      <c r="T84" s="42"/>
      <c r="U84" s="42"/>
      <c r="V84" s="42"/>
      <c r="W84" s="42"/>
      <c r="X84" s="42"/>
      <c r="Y84" s="42"/>
    </row>
    <row r="85" spans="5:25" ht="12.75" customHeight="1" x14ac:dyDescent="0.25">
      <c r="E85" s="42"/>
      <c r="F85" s="42"/>
      <c r="G85" s="42"/>
      <c r="H85" s="42"/>
      <c r="I85" s="42"/>
      <c r="J85" s="42"/>
      <c r="K85" s="42"/>
      <c r="L85" s="42"/>
      <c r="M85" s="42"/>
      <c r="N85" s="42"/>
      <c r="O85" s="42"/>
      <c r="P85" s="42"/>
      <c r="Q85" s="42"/>
      <c r="R85" s="42"/>
      <c r="S85" s="42"/>
      <c r="T85" s="42"/>
      <c r="U85" s="42"/>
      <c r="V85" s="42"/>
      <c r="W85" s="42"/>
      <c r="X85" s="42"/>
      <c r="Y85" s="42"/>
    </row>
    <row r="86" spans="5:25" ht="12.75" customHeight="1" x14ac:dyDescent="0.25">
      <c r="E86" s="42"/>
      <c r="F86" s="42"/>
      <c r="G86" s="42"/>
      <c r="H86" s="42"/>
      <c r="I86" s="42"/>
      <c r="J86" s="42"/>
      <c r="K86" s="42"/>
      <c r="L86" s="42"/>
      <c r="M86" s="42"/>
      <c r="N86" s="42"/>
      <c r="O86" s="42"/>
      <c r="P86" s="42"/>
      <c r="Q86" s="42"/>
      <c r="R86" s="42"/>
      <c r="S86" s="42"/>
      <c r="T86" s="42"/>
      <c r="U86" s="42"/>
      <c r="V86" s="42"/>
      <c r="W86" s="42"/>
      <c r="X86" s="42"/>
      <c r="Y86" s="42"/>
    </row>
    <row r="87" spans="5:25" ht="12.75" customHeight="1" x14ac:dyDescent="0.25">
      <c r="E87" s="42"/>
      <c r="F87" s="42"/>
      <c r="G87" s="42"/>
      <c r="H87" s="42"/>
      <c r="I87" s="42"/>
      <c r="J87" s="42"/>
      <c r="K87" s="42"/>
      <c r="L87" s="42"/>
      <c r="M87" s="42"/>
      <c r="N87" s="42"/>
      <c r="O87" s="42"/>
      <c r="P87" s="42"/>
      <c r="Q87" s="42"/>
      <c r="R87" s="42"/>
      <c r="S87" s="42"/>
      <c r="T87" s="42"/>
      <c r="U87" s="42"/>
      <c r="V87" s="42"/>
      <c r="W87" s="42"/>
      <c r="X87" s="42"/>
      <c r="Y87" s="42"/>
    </row>
    <row r="88" spans="5:25" ht="12.75" customHeight="1" x14ac:dyDescent="0.25">
      <c r="E88" s="42"/>
      <c r="F88" s="42"/>
      <c r="G88" s="42"/>
      <c r="H88" s="42"/>
      <c r="I88" s="42"/>
      <c r="J88" s="42"/>
      <c r="K88" s="42"/>
      <c r="L88" s="42"/>
      <c r="M88" s="42"/>
      <c r="N88" s="42"/>
      <c r="O88" s="42"/>
      <c r="P88" s="42"/>
      <c r="Q88" s="42"/>
      <c r="R88" s="42"/>
      <c r="S88" s="42"/>
      <c r="T88" s="42"/>
      <c r="U88" s="42"/>
      <c r="V88" s="42"/>
      <c r="W88" s="42"/>
      <c r="X88" s="42"/>
      <c r="Y88" s="42"/>
    </row>
    <row r="89" spans="5:25" ht="12.75" customHeight="1" x14ac:dyDescent="0.25">
      <c r="E89" s="42"/>
      <c r="F89" s="42"/>
      <c r="G89" s="42"/>
      <c r="H89" s="42"/>
      <c r="I89" s="42"/>
      <c r="J89" s="42"/>
      <c r="K89" s="42"/>
      <c r="L89" s="42"/>
      <c r="M89" s="42"/>
      <c r="N89" s="42"/>
      <c r="O89" s="42"/>
      <c r="P89" s="42"/>
      <c r="Q89" s="42"/>
      <c r="R89" s="42"/>
      <c r="S89" s="42"/>
      <c r="T89" s="42"/>
      <c r="U89" s="42"/>
      <c r="V89" s="42"/>
      <c r="W89" s="42"/>
      <c r="X89" s="42"/>
      <c r="Y89" s="42"/>
    </row>
    <row r="90" spans="5:25" ht="12.75" customHeight="1" x14ac:dyDescent="0.25">
      <c r="E90" s="42"/>
      <c r="F90" s="42"/>
      <c r="G90" s="42"/>
      <c r="H90" s="42"/>
      <c r="I90" s="42"/>
      <c r="J90" s="42"/>
      <c r="K90" s="42"/>
      <c r="L90" s="42"/>
      <c r="M90" s="42"/>
      <c r="N90" s="42"/>
      <c r="O90" s="42"/>
      <c r="P90" s="42"/>
      <c r="Q90" s="42"/>
      <c r="R90" s="42"/>
      <c r="S90" s="42"/>
      <c r="T90" s="42"/>
      <c r="U90" s="42"/>
      <c r="V90" s="42"/>
      <c r="W90" s="42"/>
      <c r="X90" s="42"/>
      <c r="Y90" s="42"/>
    </row>
    <row r="91" spans="5:25" ht="12.75" customHeight="1" x14ac:dyDescent="0.25">
      <c r="E91" s="42"/>
      <c r="F91" s="42"/>
      <c r="G91" s="42"/>
      <c r="H91" s="42"/>
      <c r="I91" s="42"/>
      <c r="J91" s="42"/>
      <c r="K91" s="42"/>
      <c r="L91" s="42"/>
      <c r="M91" s="42"/>
      <c r="N91" s="42"/>
      <c r="O91" s="42"/>
      <c r="P91" s="42"/>
      <c r="Q91" s="42"/>
      <c r="R91" s="42"/>
      <c r="S91" s="42"/>
      <c r="T91" s="42"/>
      <c r="U91" s="42"/>
      <c r="V91" s="42"/>
      <c r="W91" s="42"/>
      <c r="X91" s="42"/>
      <c r="Y91" s="42"/>
    </row>
    <row r="92" spans="5:25" ht="12.75" customHeight="1" x14ac:dyDescent="0.25">
      <c r="E92" s="42"/>
      <c r="F92" s="42"/>
      <c r="G92" s="42"/>
      <c r="H92" s="42"/>
      <c r="I92" s="42"/>
      <c r="J92" s="42"/>
      <c r="K92" s="42"/>
      <c r="L92" s="42"/>
      <c r="M92" s="42"/>
      <c r="N92" s="42"/>
      <c r="O92" s="42"/>
      <c r="P92" s="42"/>
      <c r="Q92" s="42"/>
      <c r="R92" s="42"/>
      <c r="S92" s="42"/>
      <c r="T92" s="42"/>
      <c r="U92" s="42"/>
      <c r="V92" s="42"/>
      <c r="W92" s="42"/>
      <c r="X92" s="42"/>
      <c r="Y92" s="42"/>
    </row>
    <row r="93" spans="5:25" ht="12.75" customHeight="1" x14ac:dyDescent="0.25">
      <c r="E93" s="42"/>
      <c r="F93" s="42"/>
      <c r="G93" s="42"/>
      <c r="H93" s="42"/>
      <c r="I93" s="42"/>
      <c r="J93" s="42"/>
      <c r="K93" s="42"/>
      <c r="L93" s="42"/>
      <c r="M93" s="42"/>
      <c r="N93" s="42"/>
      <c r="O93" s="42"/>
      <c r="P93" s="42"/>
      <c r="Q93" s="42"/>
      <c r="R93" s="42"/>
      <c r="S93" s="42"/>
      <c r="T93" s="42"/>
      <c r="U93" s="42"/>
      <c r="V93" s="42"/>
      <c r="W93" s="42"/>
      <c r="X93" s="42"/>
      <c r="Y93" s="42"/>
    </row>
    <row r="94" spans="5:25" ht="12.75" customHeight="1" x14ac:dyDescent="0.25">
      <c r="E94" s="42"/>
      <c r="F94" s="42"/>
      <c r="G94" s="42"/>
      <c r="H94" s="42"/>
      <c r="I94" s="42"/>
      <c r="J94" s="42"/>
      <c r="K94" s="42"/>
      <c r="L94" s="42"/>
      <c r="M94" s="42"/>
      <c r="N94" s="42"/>
      <c r="O94" s="42"/>
      <c r="P94" s="42"/>
      <c r="Q94" s="42"/>
      <c r="R94" s="42"/>
      <c r="S94" s="42"/>
      <c r="T94" s="42"/>
      <c r="U94" s="42"/>
      <c r="V94" s="42"/>
      <c r="W94" s="42"/>
      <c r="X94" s="42"/>
      <c r="Y94" s="42"/>
    </row>
    <row r="95" spans="5:25" ht="12.75" customHeight="1" x14ac:dyDescent="0.25">
      <c r="E95" s="42"/>
      <c r="F95" s="42"/>
      <c r="G95" s="42"/>
      <c r="H95" s="42"/>
      <c r="I95" s="42"/>
      <c r="J95" s="42"/>
      <c r="K95" s="42"/>
      <c r="L95" s="42"/>
      <c r="M95" s="42"/>
      <c r="N95" s="42"/>
      <c r="O95" s="42"/>
      <c r="P95" s="42"/>
      <c r="Q95" s="42"/>
      <c r="R95" s="42"/>
      <c r="S95" s="42"/>
      <c r="T95" s="42"/>
      <c r="U95" s="42"/>
      <c r="V95" s="42"/>
      <c r="W95" s="42"/>
      <c r="X95" s="42"/>
      <c r="Y95" s="42"/>
    </row>
    <row r="96" spans="5:25" ht="12.75" customHeight="1" x14ac:dyDescent="0.25">
      <c r="E96" s="42"/>
      <c r="F96" s="42"/>
      <c r="G96" s="42"/>
      <c r="H96" s="42"/>
      <c r="I96" s="42"/>
      <c r="J96" s="42"/>
      <c r="K96" s="42"/>
      <c r="L96" s="42"/>
      <c r="M96" s="42"/>
      <c r="N96" s="42"/>
      <c r="O96" s="42"/>
      <c r="P96" s="42"/>
      <c r="Q96" s="42"/>
      <c r="R96" s="42"/>
      <c r="S96" s="42"/>
      <c r="T96" s="42"/>
      <c r="U96" s="42"/>
      <c r="V96" s="42"/>
      <c r="W96" s="42"/>
      <c r="X96" s="42"/>
      <c r="Y96" s="42"/>
    </row>
    <row r="97" spans="5:25" ht="12.75" customHeight="1" x14ac:dyDescent="0.25">
      <c r="E97" s="42"/>
      <c r="F97" s="42"/>
      <c r="G97" s="42"/>
      <c r="H97" s="42"/>
      <c r="I97" s="42"/>
      <c r="J97" s="42"/>
      <c r="K97" s="42"/>
      <c r="L97" s="42"/>
      <c r="M97" s="42"/>
      <c r="N97" s="42"/>
      <c r="O97" s="42"/>
      <c r="P97" s="42"/>
      <c r="Q97" s="42"/>
      <c r="R97" s="42"/>
      <c r="S97" s="42"/>
      <c r="T97" s="42"/>
      <c r="U97" s="42"/>
      <c r="V97" s="42"/>
      <c r="W97" s="42"/>
      <c r="X97" s="42"/>
      <c r="Y97" s="42"/>
    </row>
    <row r="98" spans="5:25" ht="12.75" customHeight="1" x14ac:dyDescent="0.25">
      <c r="E98" s="42"/>
      <c r="F98" s="42"/>
      <c r="G98" s="42"/>
      <c r="H98" s="42"/>
      <c r="I98" s="42"/>
      <c r="J98" s="42"/>
      <c r="K98" s="42"/>
      <c r="L98" s="42"/>
      <c r="M98" s="42"/>
      <c r="N98" s="42"/>
      <c r="O98" s="42"/>
      <c r="P98" s="42"/>
      <c r="Q98" s="42"/>
      <c r="R98" s="42"/>
      <c r="S98" s="42"/>
      <c r="T98" s="42"/>
      <c r="U98" s="42"/>
      <c r="V98" s="42"/>
      <c r="W98" s="42"/>
      <c r="X98" s="42"/>
      <c r="Y98" s="42"/>
    </row>
    <row r="99" spans="5:25" ht="12.75" customHeight="1" x14ac:dyDescent="0.25">
      <c r="E99" s="42"/>
      <c r="F99" s="42"/>
      <c r="G99" s="42"/>
      <c r="H99" s="42"/>
      <c r="I99" s="42"/>
      <c r="J99" s="42"/>
      <c r="K99" s="42"/>
      <c r="L99" s="42"/>
      <c r="M99" s="42"/>
      <c r="N99" s="42"/>
      <c r="O99" s="42"/>
      <c r="P99" s="42"/>
      <c r="Q99" s="42"/>
      <c r="R99" s="42"/>
      <c r="S99" s="42"/>
      <c r="T99" s="42"/>
      <c r="U99" s="42"/>
      <c r="V99" s="42"/>
      <c r="W99" s="42"/>
      <c r="X99" s="42"/>
      <c r="Y99" s="42"/>
    </row>
    <row r="100" spans="5:25" ht="12.75" customHeight="1" x14ac:dyDescent="0.25">
      <c r="E100" s="42"/>
      <c r="F100" s="42"/>
      <c r="G100" s="42"/>
      <c r="H100" s="42"/>
      <c r="I100" s="42"/>
      <c r="J100" s="42"/>
      <c r="K100" s="42"/>
      <c r="L100" s="42"/>
      <c r="M100" s="42"/>
      <c r="N100" s="42"/>
      <c r="O100" s="42"/>
      <c r="P100" s="42"/>
      <c r="Q100" s="42"/>
      <c r="R100" s="42"/>
      <c r="S100" s="42"/>
      <c r="T100" s="42"/>
      <c r="U100" s="42"/>
      <c r="V100" s="42"/>
      <c r="W100" s="42"/>
      <c r="X100" s="42"/>
      <c r="Y100" s="42"/>
    </row>
    <row r="101" spans="5:25" ht="12.75" customHeight="1" x14ac:dyDescent="0.25">
      <c r="E101" s="42"/>
      <c r="F101" s="42"/>
      <c r="G101" s="42"/>
      <c r="H101" s="42"/>
      <c r="I101" s="42"/>
      <c r="J101" s="42"/>
      <c r="K101" s="42"/>
      <c r="L101" s="42"/>
      <c r="M101" s="42"/>
      <c r="N101" s="42"/>
      <c r="O101" s="42"/>
      <c r="P101" s="42"/>
      <c r="Q101" s="42"/>
      <c r="R101" s="42"/>
      <c r="S101" s="42"/>
      <c r="T101" s="42"/>
      <c r="U101" s="42"/>
      <c r="V101" s="42"/>
      <c r="W101" s="42"/>
      <c r="X101" s="42"/>
      <c r="Y101" s="42"/>
    </row>
    <row r="102" spans="5:25" ht="12.75" customHeight="1" x14ac:dyDescent="0.25">
      <c r="E102" s="42"/>
      <c r="F102" s="42"/>
      <c r="G102" s="42"/>
      <c r="H102" s="42"/>
      <c r="I102" s="42"/>
      <c r="J102" s="42"/>
      <c r="K102" s="42"/>
      <c r="L102" s="42"/>
      <c r="M102" s="42"/>
      <c r="N102" s="42"/>
      <c r="O102" s="42"/>
      <c r="P102" s="42"/>
      <c r="Q102" s="42"/>
      <c r="R102" s="42"/>
      <c r="S102" s="42"/>
      <c r="T102" s="42"/>
      <c r="U102" s="42"/>
      <c r="V102" s="42"/>
      <c r="W102" s="42"/>
      <c r="X102" s="42"/>
      <c r="Y102" s="42"/>
    </row>
    <row r="103" spans="5:25" ht="12.75" customHeight="1" x14ac:dyDescent="0.25">
      <c r="E103" s="42"/>
      <c r="F103" s="42"/>
      <c r="G103" s="42"/>
      <c r="H103" s="42"/>
      <c r="I103" s="42"/>
      <c r="J103" s="42"/>
      <c r="K103" s="42"/>
      <c r="L103" s="42"/>
      <c r="M103" s="42"/>
      <c r="N103" s="42"/>
      <c r="O103" s="42"/>
      <c r="P103" s="42"/>
      <c r="Q103" s="42"/>
      <c r="R103" s="42"/>
      <c r="S103" s="42"/>
      <c r="T103" s="42"/>
      <c r="U103" s="42"/>
      <c r="V103" s="42"/>
      <c r="W103" s="42"/>
      <c r="X103" s="42"/>
      <c r="Y103" s="42"/>
    </row>
    <row r="104" spans="5:25" ht="12.75" customHeight="1" x14ac:dyDescent="0.25">
      <c r="E104" s="42"/>
      <c r="F104" s="42"/>
      <c r="G104" s="42"/>
      <c r="H104" s="42"/>
      <c r="I104" s="42"/>
      <c r="J104" s="42"/>
      <c r="K104" s="42"/>
      <c r="L104" s="42"/>
      <c r="M104" s="42"/>
      <c r="N104" s="42"/>
      <c r="O104" s="42"/>
      <c r="P104" s="42"/>
      <c r="Q104" s="42"/>
      <c r="R104" s="42"/>
      <c r="S104" s="42"/>
      <c r="T104" s="42"/>
      <c r="U104" s="42"/>
      <c r="V104" s="42"/>
      <c r="W104" s="42"/>
      <c r="X104" s="42"/>
      <c r="Y104" s="42"/>
    </row>
  </sheetData>
  <sheetProtection algorithmName="SHA-512" hashValue="r1CH0ewzp4T52qnXMtPE71ak3di0BENTEJlxs93wFcMLeDurqbEGq9k3WaSa4hfH4+7cBMjViDxAy4C6IRYksQ==" saltValue="fv5yk6drhASrLUmvyxgMAg==" spinCount="100000" sheet="1"/>
  <mergeCells count="95">
    <mergeCell ref="M68:O68"/>
    <mergeCell ref="E63:I63"/>
    <mergeCell ref="J63:K63"/>
    <mergeCell ref="N63:O63"/>
    <mergeCell ref="Q63:R63"/>
    <mergeCell ref="S56:T56"/>
    <mergeCell ref="E59:I59"/>
    <mergeCell ref="J59:K59"/>
    <mergeCell ref="N59:O59"/>
    <mergeCell ref="Q59:R59"/>
    <mergeCell ref="S59:T59"/>
    <mergeCell ref="E54:I54"/>
    <mergeCell ref="B56:H56"/>
    <mergeCell ref="J56:K56"/>
    <mergeCell ref="N56:O56"/>
    <mergeCell ref="Q56:R56"/>
    <mergeCell ref="F71:H71"/>
    <mergeCell ref="J71:K71"/>
    <mergeCell ref="N71:O71"/>
    <mergeCell ref="Q71:T71"/>
    <mergeCell ref="F72:H72"/>
    <mergeCell ref="J72:K72"/>
    <mergeCell ref="N72:O72"/>
    <mergeCell ref="Q72:T72"/>
    <mergeCell ref="S63:T63"/>
    <mergeCell ref="E66:I66"/>
    <mergeCell ref="J66:K66"/>
    <mergeCell ref="N66:O66"/>
    <mergeCell ref="Q66:R66"/>
    <mergeCell ref="S66:T66"/>
    <mergeCell ref="S49:T49"/>
    <mergeCell ref="B52:H52"/>
    <mergeCell ref="J52:K52"/>
    <mergeCell ref="N52:O52"/>
    <mergeCell ref="Q52:R52"/>
    <mergeCell ref="S52:T52"/>
    <mergeCell ref="E47:I47"/>
    <mergeCell ref="B49:H49"/>
    <mergeCell ref="J49:K49"/>
    <mergeCell ref="N49:O49"/>
    <mergeCell ref="Q49:R49"/>
    <mergeCell ref="S41:T41"/>
    <mergeCell ref="E44:I44"/>
    <mergeCell ref="J44:K44"/>
    <mergeCell ref="N44:O44"/>
    <mergeCell ref="Q44:R44"/>
    <mergeCell ref="S44:T44"/>
    <mergeCell ref="E39:I39"/>
    <mergeCell ref="B41:H41"/>
    <mergeCell ref="J41:K41"/>
    <mergeCell ref="N41:O41"/>
    <mergeCell ref="Q41:R41"/>
    <mergeCell ref="D35:I35"/>
    <mergeCell ref="E29:I29"/>
    <mergeCell ref="J29:K29"/>
    <mergeCell ref="N29:O29"/>
    <mergeCell ref="Q29:R29"/>
    <mergeCell ref="E32:I32"/>
    <mergeCell ref="J32:K32"/>
    <mergeCell ref="Q32:R32"/>
    <mergeCell ref="S32:T32"/>
    <mergeCell ref="B23:H23"/>
    <mergeCell ref="J23:K23"/>
    <mergeCell ref="N23:O23"/>
    <mergeCell ref="Q23:R23"/>
    <mergeCell ref="S23:T23"/>
    <mergeCell ref="B26:H26"/>
    <mergeCell ref="J26:K26"/>
    <mergeCell ref="N26:O26"/>
    <mergeCell ref="Q26:R26"/>
    <mergeCell ref="S29:T29"/>
    <mergeCell ref="Q17:R17"/>
    <mergeCell ref="S26:T26"/>
    <mergeCell ref="S17:T17"/>
    <mergeCell ref="B20:H20"/>
    <mergeCell ref="J20:K20"/>
    <mergeCell ref="N20:O20"/>
    <mergeCell ref="Q20:R20"/>
    <mergeCell ref="S20:T20"/>
    <mergeCell ref="D13:I13"/>
    <mergeCell ref="E15:I15"/>
    <mergeCell ref="B17:H17"/>
    <mergeCell ref="J17:K17"/>
    <mergeCell ref="N17:O17"/>
    <mergeCell ref="G6:I6"/>
    <mergeCell ref="M6:T6"/>
    <mergeCell ref="W6:X6"/>
    <mergeCell ref="G7:I7"/>
    <mergeCell ref="C11:I11"/>
    <mergeCell ref="K1:Q1"/>
    <mergeCell ref="G2:S2"/>
    <mergeCell ref="X2:Y2"/>
    <mergeCell ref="X3:Y3"/>
    <mergeCell ref="B4:N4"/>
    <mergeCell ref="X4:Y4"/>
  </mergeCells>
  <hyperlinks>
    <hyperlink ref="H8" location="' Note Sheet 2024'!B119" tooltip="Click to Learn More - Alt Left Arrow to return" display="Note 49" xr:uid="{00000000-0004-0000-0800-000000000000}"/>
    <hyperlink ref="Z56" location="' Note Sheet 2024'!B115" tooltip="Click to Learn More - Alt Left Arrow to Return" display="Note 47" xr:uid="{00000000-0004-0000-0800-000001000000}"/>
  </hyperlinks>
  <pageMargins left="0.16666666666666666" right="0.16666666666666666" top="0.16666666666666666" bottom="0.16666666666666666" header="0" footer="0"/>
  <pageSetup fitToWidth="0" fitToHeight="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Department Totals</vt:lpstr>
      <vt:lpstr>Gen Fund With Rev</vt:lpstr>
      <vt:lpstr>Road Fund</vt:lpstr>
      <vt:lpstr>Road Repair Fund</vt:lpstr>
      <vt:lpstr>Fire Fund</vt:lpstr>
      <vt:lpstr>Park Fund</vt:lpstr>
      <vt:lpstr>Recreation Fund</vt:lpstr>
      <vt:lpstr>Ambulance Fund</vt:lpstr>
      <vt:lpstr>Federal Fund</vt:lpstr>
      <vt:lpstr>Public Improvement Fund</vt:lpstr>
      <vt:lpstr>Fire Capital Improvement</vt:lpstr>
      <vt:lpstr>Graded Wage</vt:lpstr>
      <vt:lpstr>Wage Salary</vt:lpstr>
      <vt:lpstr> Note Sheet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Ron Popp</cp:lastModifiedBy>
  <cp:lastPrinted>2024-02-10T23:07:46Z</cp:lastPrinted>
  <dcterms:created xsi:type="dcterms:W3CDTF">2021-01-28T15:46:08Z</dcterms:created>
  <dcterms:modified xsi:type="dcterms:W3CDTF">2024-02-11T00:44:00Z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019CCED8333F2AAFBE993793D289C4D120CC0F986F37655BFCE83DC79993E804139F9221CDC051F5DC257184984C22FFE80ECDB5995CD59F29AE4D2A719BDBC8438223B7D6F4C0373D57EB203387DA8100CE92D8DAA69A530D7B5853BB111E99A2B3A5BD1D0DAD5C88E1B336777F87B43CED857FFC96B5B9019ABE2E4CA2063</vt:lpwstr>
  </property>
  <property fmtid="{D5CDD505-2E9C-101B-9397-08002B2CF9AE}" pid="3" name="Business Objects Context Information1">
    <vt:lpwstr>937BDDFD391E864528F5EF1E5A70CF63F80FDF4E8F9F6122808406F445D2327D2A209687BF3320E3A4EAA25B01D13FC0E3763FE7F37031279FFFAF1712D768A44F9B3FAD79EE4385903E760D172A4ECBA3848877EE96DB157110FC2D2263836B2C8F7465A28C8E894A22B869FC70B8FB436C4FA3FF9C96182BBE5A979C77443</vt:lpwstr>
  </property>
  <property fmtid="{D5CDD505-2E9C-101B-9397-08002B2CF9AE}" pid="4" name="Business Objects Context Information2">
    <vt:lpwstr>A53F98290B0FF58093343E848F4A023D25C3F122A0DA73CC9702BAFFB1F6452E23FA0AD6C26F133F3A735EEDDA0FB88ABDBCC92129C721AC6CD827B6158D17DD2E29797681C3DE8BE06E37B49285AC69286AEDE4FF6785A05F52D77AEE2DA4F146D1275DCB80BEBCF674AD39B9C0943F2ACA17A4FDAAE88857999A21B9850DB</vt:lpwstr>
  </property>
  <property fmtid="{D5CDD505-2E9C-101B-9397-08002B2CF9AE}" pid="5" name="Business Objects Context Information3">
    <vt:lpwstr>544250E4C9A602A429D8030845EC644B9CAA52D7F71DF83EB2F21339D68A9DCF9488B2EEFABD9C62BA8CCD631DBBFDCA1417FCBC225EA3C6DA336594AEE8D6F8504001FE04E3A9A9E90D3BE22B42226024BD251D85596D8B496B413BEE972D0459DE17815CCF8FF659EFFDBE813FC108D9E51CFCF78EB4EDA3351E031A1B6FA</vt:lpwstr>
  </property>
  <property fmtid="{D5CDD505-2E9C-101B-9397-08002B2CF9AE}" pid="6" name="Business Objects Context Information4">
    <vt:lpwstr>247E6F2C2B298A6A3CE89D1D4BFF8990EB5D64F3FF5E74C196F5E469923F92FB45A17A2721EA0605829EB27B176BEAD2C91C98B99740CA4AF7247360E1207898948E167F5A14F7A3DC3DF2D65D47C36D0B312EC141520BD17D7238B98BA708A5AD17B0AB97A7F0F7B98212DD49DB09A6FF573CE52FA2323AF80C488D3452415</vt:lpwstr>
  </property>
  <property fmtid="{D5CDD505-2E9C-101B-9397-08002B2CF9AE}" pid="7" name="Business Objects Context Information5">
    <vt:lpwstr>8660385CB3D56E1400E8E375C26E25F19CAEC8AAA907BBB8FB8650AB8E3E64506EEB017702D8CC143A97B34073C21DAEDDE5CDE5F1DFC0B635C38AD1D00D554A428541A487A962D3F066CAD42634FA31171CA697622AB96D556B86B6EB673ADD38712D97711EF4AF98BF9F1DC6767FEC5759A086E5D6663FC1376645AA8A088</vt:lpwstr>
  </property>
  <property fmtid="{D5CDD505-2E9C-101B-9397-08002B2CF9AE}" pid="8" name="Business Objects Context Information6">
    <vt:lpwstr>4DDA05D2C979C6420ED257352326ACA3E399D384140B328EE305E445C3EFB6181610709DD65388910944EADCB8AEF49357F643E25BB389C00FE789D22D96E9D858A15A6F5C4B9B4C0FD35CD4B9AF39F58F71EDB156AF24B4B05BC0CDFD0614D12CAF06EDD639F663F9730A0C1488710168B82BAFBD881D30E7C05BB8E6B8B28</vt:lpwstr>
  </property>
  <property fmtid="{D5CDD505-2E9C-101B-9397-08002B2CF9AE}" pid="9" name="Business Objects Context Information7">
    <vt:lpwstr>BC629EDFF7C92357E28AECF65290A4F66E1B9E5D635EFB1DB2E454F55AEB3EC06794C6F0EF871D15746937BB6C6F862D6A3527BD429B3D92406A8919A7C55E0C66FBFB8924396FCDC428964116DB5D7AF0A006824DAF95F931A24FDC32F7F03A71FFD1F10326EC7E0ADF6D6E2D10919743110287ABCCCBE43BBB35EA098B9E6</vt:lpwstr>
  </property>
  <property fmtid="{D5CDD505-2E9C-101B-9397-08002B2CF9AE}" pid="10" name="Business Objects Context Information8">
    <vt:lpwstr>E27877DD3E8789B76EBE212E08A7B7FD8273326DBD19A47EB88FA0E805C74B4EE65B9B2A9C50950E69A28F20DC5DFF6860FD40628F9896E23FC7C7A9E30E7282AEB76F8802895C18A8D72825F075EF1F3EAF2D4AE61FA62A655103709FDB1F059A58244FB53F4DADB71B417D2321C4214D7A6CCFF09DD50AC21448778EAE9C2</vt:lpwstr>
  </property>
  <property fmtid="{D5CDD505-2E9C-101B-9397-08002B2CF9AE}" pid="11" name="Business Objects Context Information9">
    <vt:lpwstr>3EFCF58950870172DF061253EEFA2F6F94EB531815AD340E54019403D26D16D690470B8AC4453F7B4BEE0F785E4FD175E022C326690144940023AF56F67EDA401DC306E65443F2619B74EA4123235F9F0274084B1598FEB7E9B436826DC94D3C8FC4CD988D6C594AB75587BE8E424BF57EC89A6AE3385F12D1BA9C8789E069B</vt:lpwstr>
  </property>
  <property fmtid="{D5CDD505-2E9C-101B-9397-08002B2CF9AE}" pid="12" name="Business Objects Context Information10">
    <vt:lpwstr>671BB270A2EA6EAA8CEDD038A08CA76EF2FB07F2291C</vt:lpwstr>
  </property>
</Properties>
</file>